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 tabRatio="740"/>
  </bookViews>
  <sheets>
    <sheet name="【全制度計まとめ】" sheetId="24" r:id="rId1"/>
    <sheet name="【全制度計】" sheetId="17" r:id="rId2"/>
    <sheet name="（厚生年金）" sheetId="5" r:id="rId3"/>
    <sheet name="（国民年金）" sheetId="4" r:id="rId4"/>
    <sheet name="（共済（三共済））" sheetId="7" r:id="rId5"/>
    <sheet name="（その他制度）" sheetId="26" r:id="rId6"/>
    <sheet name="年金給付費・保険料推計" sheetId="27" r:id="rId7"/>
  </sheets>
  <definedNames>
    <definedName name="__123Graph_B" localSheetId="6" hidden="1">#REF!</definedName>
    <definedName name="__123Graph_B" hidden="1">#REF!</definedName>
    <definedName name="__123Graph_X" localSheetId="6" hidden="1">#REF!</definedName>
    <definedName name="__123Graph_X" hidden="1">#REF!</definedName>
    <definedName name="_Fill" localSheetId="6" hidden="1">#REF!</definedName>
    <definedName name="_Fill" hidden="1">#REF!</definedName>
    <definedName name="_Order1" hidden="1">255</definedName>
    <definedName name="あＳ３" localSheetId="6" hidden="1">#REF!</definedName>
    <definedName name="あＳ３" hidden="1">#REF!</definedName>
  </definedNames>
  <calcPr calcId="125725"/>
</workbook>
</file>

<file path=xl/calcChain.xml><?xml version="1.0" encoding="utf-8"?>
<calcChain xmlns="http://schemas.openxmlformats.org/spreadsheetml/2006/main">
  <c r="F136" i="27"/>
  <c r="D8" i="5"/>
  <c r="E8"/>
  <c r="C8" l="1"/>
  <c r="H5" i="17" l="1"/>
  <c r="F5"/>
  <c r="E5"/>
  <c r="B5"/>
  <c r="G12" i="4"/>
  <c r="G11"/>
  <c r="G10"/>
  <c r="G9"/>
  <c r="G8"/>
  <c r="G5" i="17" s="1"/>
  <c r="W22" i="4"/>
  <c r="Q22"/>
  <c r="W21"/>
  <c r="Q21"/>
  <c r="W20"/>
  <c r="Q20"/>
  <c r="W19"/>
  <c r="Q19"/>
  <c r="W18"/>
  <c r="Q18"/>
  <c r="W17"/>
  <c r="Q17"/>
  <c r="W16"/>
  <c r="Q16"/>
  <c r="W15"/>
  <c r="Q15"/>
  <c r="W14"/>
  <c r="Q14"/>
  <c r="W13"/>
  <c r="Q13"/>
  <c r="J12"/>
  <c r="J11"/>
  <c r="J10"/>
  <c r="J9"/>
  <c r="J8"/>
  <c r="G12" i="5"/>
  <c r="G10"/>
  <c r="P22"/>
  <c r="P21"/>
  <c r="P20"/>
  <c r="P19"/>
  <c r="P18"/>
  <c r="P17"/>
  <c r="P16"/>
  <c r="P15"/>
  <c r="P14"/>
  <c r="P13"/>
  <c r="M12"/>
  <c r="J12"/>
  <c r="M11"/>
  <c r="J11"/>
  <c r="G11" s="1"/>
  <c r="M10"/>
  <c r="J10"/>
  <c r="M9"/>
  <c r="J9"/>
  <c r="G9" s="1"/>
  <c r="M8"/>
  <c r="J8"/>
  <c r="G8" s="1"/>
  <c r="R128" i="27"/>
  <c r="P128"/>
  <c r="M128"/>
  <c r="R127"/>
  <c r="P127"/>
  <c r="M127"/>
  <c r="R126"/>
  <c r="P126"/>
  <c r="M126"/>
  <c r="R125"/>
  <c r="P125"/>
  <c r="M125"/>
  <c r="R124"/>
  <c r="P124"/>
  <c r="M124"/>
  <c r="R123"/>
  <c r="P123"/>
  <c r="M123"/>
  <c r="R122"/>
  <c r="P122"/>
  <c r="M122"/>
  <c r="R121"/>
  <c r="P121"/>
  <c r="M121"/>
  <c r="R120"/>
  <c r="P120"/>
  <c r="M120"/>
  <c r="R119"/>
  <c r="P119"/>
  <c r="M119"/>
  <c r="R118"/>
  <c r="P118"/>
  <c r="M118"/>
  <c r="R117"/>
  <c r="P117"/>
  <c r="M117"/>
  <c r="R116"/>
  <c r="P116"/>
  <c r="M116"/>
  <c r="R115"/>
  <c r="P115"/>
  <c r="M115"/>
  <c r="R114"/>
  <c r="P114"/>
  <c r="M114"/>
  <c r="R113"/>
  <c r="P113"/>
  <c r="M113"/>
  <c r="R112"/>
  <c r="P112"/>
  <c r="M112"/>
  <c r="G88"/>
  <c r="F88"/>
  <c r="J88" s="1"/>
  <c r="E88"/>
  <c r="D88"/>
  <c r="H88" s="1"/>
  <c r="G63"/>
  <c r="K63" s="1"/>
  <c r="F63"/>
  <c r="J63" s="1"/>
  <c r="E63"/>
  <c r="I63" s="1"/>
  <c r="D63"/>
  <c r="H63" s="1"/>
  <c r="AI54"/>
  <c r="AI53"/>
  <c r="AI52"/>
  <c r="AI51"/>
  <c r="AI50"/>
  <c r="AI49"/>
  <c r="AI48"/>
  <c r="AI47"/>
  <c r="AI46"/>
  <c r="AI45"/>
  <c r="AI44"/>
  <c r="AI43"/>
  <c r="AI42"/>
  <c r="AI41"/>
  <c r="AI40"/>
  <c r="AI39"/>
  <c r="AI38"/>
  <c r="G38"/>
  <c r="K38" s="1"/>
  <c r="F38"/>
  <c r="J38" s="1"/>
  <c r="E38"/>
  <c r="I38" s="1"/>
  <c r="D38"/>
  <c r="H38" s="1"/>
  <c r="AI37"/>
  <c r="AG37"/>
  <c r="S37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AI36"/>
  <c r="AH36"/>
  <c r="AI29"/>
  <c r="K29"/>
  <c r="I29"/>
  <c r="E29"/>
  <c r="C29"/>
  <c r="AI28"/>
  <c r="K28"/>
  <c r="I28"/>
  <c r="E28"/>
  <c r="C28"/>
  <c r="AI27"/>
  <c r="K27"/>
  <c r="I27"/>
  <c r="E27"/>
  <c r="C27"/>
  <c r="AI26"/>
  <c r="K26"/>
  <c r="I26"/>
  <c r="E26"/>
  <c r="C26"/>
  <c r="AI25"/>
  <c r="K25"/>
  <c r="I25"/>
  <c r="E25"/>
  <c r="C25"/>
  <c r="AI24"/>
  <c r="K24"/>
  <c r="I24"/>
  <c r="E24"/>
  <c r="C24"/>
  <c r="AI23"/>
  <c r="K23"/>
  <c r="I23"/>
  <c r="E23"/>
  <c r="C23"/>
  <c r="AI22"/>
  <c r="K22"/>
  <c r="I22"/>
  <c r="E22"/>
  <c r="C22"/>
  <c r="AI21"/>
  <c r="K21"/>
  <c r="I21"/>
  <c r="E21"/>
  <c r="C21"/>
  <c r="AI20"/>
  <c r="K20"/>
  <c r="I20"/>
  <c r="E20"/>
  <c r="C20"/>
  <c r="AI19"/>
  <c r="K19"/>
  <c r="I19"/>
  <c r="E19"/>
  <c r="C19"/>
  <c r="AI18"/>
  <c r="K18"/>
  <c r="I18"/>
  <c r="E18"/>
  <c r="C18"/>
  <c r="AI17"/>
  <c r="K17"/>
  <c r="I17"/>
  <c r="E17"/>
  <c r="C17"/>
  <c r="AI16"/>
  <c r="K16"/>
  <c r="I16"/>
  <c r="E16"/>
  <c r="C16"/>
  <c r="AI15"/>
  <c r="K15"/>
  <c r="I15"/>
  <c r="E15"/>
  <c r="AI14"/>
  <c r="K14"/>
  <c r="I14"/>
  <c r="E14"/>
  <c r="AI13"/>
  <c r="AI12"/>
  <c r="AG12"/>
  <c r="AG13" s="1"/>
  <c r="AI11"/>
  <c r="AH11"/>
  <c r="S11"/>
  <c r="S12" s="1"/>
  <c r="S13" s="1"/>
  <c r="S14" s="1"/>
  <c r="S15" s="1"/>
  <c r="S16" s="1"/>
  <c r="S17" s="1"/>
  <c r="S18" s="1"/>
  <c r="S19" s="1"/>
  <c r="S20" s="1"/>
  <c r="S21" s="1"/>
  <c r="S22" s="1"/>
  <c r="S23" s="1"/>
  <c r="S24" s="1"/>
  <c r="S25" s="1"/>
  <c r="S26" s="1"/>
  <c r="S27" s="1"/>
  <c r="S28" s="1"/>
  <c r="S29" s="1"/>
  <c r="F64" l="1"/>
  <c r="J64" s="1"/>
  <c r="F39"/>
  <c r="J39" s="1"/>
  <c r="AH12"/>
  <c r="D39"/>
  <c r="H39" s="1"/>
  <c r="D64"/>
  <c r="H64" s="1"/>
  <c r="AH13"/>
  <c r="AG14"/>
  <c r="P38"/>
  <c r="O64"/>
  <c r="O38"/>
  <c r="O63"/>
  <c r="AH37"/>
  <c r="AG38"/>
  <c r="O112"/>
  <c r="N112" s="1"/>
  <c r="E39"/>
  <c r="G39"/>
  <c r="I39"/>
  <c r="K39"/>
  <c r="O114"/>
  <c r="N114" s="1"/>
  <c r="O116"/>
  <c r="N116" s="1"/>
  <c r="O118"/>
  <c r="N118" s="1"/>
  <c r="O120"/>
  <c r="N120" s="1"/>
  <c r="O122"/>
  <c r="N122" s="1"/>
  <c r="O124"/>
  <c r="N124" s="1"/>
  <c r="O126"/>
  <c r="N126" s="1"/>
  <c r="O128"/>
  <c r="N128" s="1"/>
  <c r="E64"/>
  <c r="G64"/>
  <c r="I64"/>
  <c r="K64"/>
  <c r="D65"/>
  <c r="F65"/>
  <c r="H65"/>
  <c r="J65"/>
  <c r="O113"/>
  <c r="N113" s="1"/>
  <c r="O115"/>
  <c r="N115" s="1"/>
  <c r="O117"/>
  <c r="N117" s="1"/>
  <c r="O119"/>
  <c r="N119" s="1"/>
  <c r="O121"/>
  <c r="N121" s="1"/>
  <c r="O123"/>
  <c r="N123" s="1"/>
  <c r="O125"/>
  <c r="N125" s="1"/>
  <c r="O127"/>
  <c r="N127" s="1"/>
  <c r="O88"/>
  <c r="I88"/>
  <c r="K88"/>
  <c r="D89"/>
  <c r="F89"/>
  <c r="J89" s="1"/>
  <c r="H89"/>
  <c r="E89"/>
  <c r="G89"/>
  <c r="H6" i="24"/>
  <c r="F6"/>
  <c r="E6"/>
  <c r="B6"/>
  <c r="D40" i="27" l="1"/>
  <c r="H40" s="1"/>
  <c r="O39"/>
  <c r="F40"/>
  <c r="J40" s="1"/>
  <c r="O40" s="1"/>
  <c r="E90"/>
  <c r="I90" s="1"/>
  <c r="D90"/>
  <c r="H90" s="1"/>
  <c r="L22"/>
  <c r="E15" i="4" s="1"/>
  <c r="C15" s="1"/>
  <c r="G90" i="27"/>
  <c r="K90" s="1"/>
  <c r="F90"/>
  <c r="J90" s="1"/>
  <c r="L28"/>
  <c r="E21" i="4" s="1"/>
  <c r="C21" s="1"/>
  <c r="L24" i="27"/>
  <c r="E17" i="4" s="1"/>
  <c r="L20" i="27"/>
  <c r="E13" i="4" s="1"/>
  <c r="C13" s="1"/>
  <c r="L16" i="27"/>
  <c r="E9" i="4" s="1"/>
  <c r="C9" s="1"/>
  <c r="F66" i="27"/>
  <c r="J66" s="1"/>
  <c r="G65"/>
  <c r="K65" s="1"/>
  <c r="L29"/>
  <c r="E22" i="4" s="1"/>
  <c r="L25" i="27"/>
  <c r="E18" i="4" s="1"/>
  <c r="C18" s="1"/>
  <c r="L21" i="27"/>
  <c r="E14" i="4" s="1"/>
  <c r="C14" s="1"/>
  <c r="L17" i="27"/>
  <c r="E10" i="4" s="1"/>
  <c r="C10" s="1"/>
  <c r="F41" i="27"/>
  <c r="J41" s="1"/>
  <c r="G40"/>
  <c r="K40" s="1"/>
  <c r="AG15"/>
  <c r="O89"/>
  <c r="P88"/>
  <c r="K89"/>
  <c r="O65"/>
  <c r="Q38"/>
  <c r="AH14"/>
  <c r="L26"/>
  <c r="E19" i="4" s="1"/>
  <c r="C19" s="1"/>
  <c r="L18" i="27"/>
  <c r="E11" i="4" s="1"/>
  <c r="C11" s="1"/>
  <c r="D66" i="27"/>
  <c r="E65"/>
  <c r="I65" s="1"/>
  <c r="L27"/>
  <c r="E20" i="4" s="1"/>
  <c r="C20" s="1"/>
  <c r="L23" i="27"/>
  <c r="E16" i="4" s="1"/>
  <c r="C16" s="1"/>
  <c r="L19" i="27"/>
  <c r="E12" i="4" s="1"/>
  <c r="L15" i="27"/>
  <c r="D41"/>
  <c r="H41" s="1"/>
  <c r="E40"/>
  <c r="I40" s="1"/>
  <c r="AG39"/>
  <c r="AH39" s="1"/>
  <c r="I89"/>
  <c r="AH38"/>
  <c r="P63"/>
  <c r="P64" s="1"/>
  <c r="Q64" s="1"/>
  <c r="P39"/>
  <c r="G6" i="24"/>
  <c r="O90" i="27" l="1"/>
  <c r="C12" i="4"/>
  <c r="C22"/>
  <c r="P89" i="27"/>
  <c r="P90" s="1"/>
  <c r="C17" i="4"/>
  <c r="D67" i="27"/>
  <c r="H67" s="1"/>
  <c r="AG16"/>
  <c r="AG40"/>
  <c r="AH40" s="1"/>
  <c r="G41"/>
  <c r="K41" s="1"/>
  <c r="F42"/>
  <c r="J42" s="1"/>
  <c r="G66"/>
  <c r="K66" s="1"/>
  <c r="F67"/>
  <c r="J67" s="1"/>
  <c r="F91"/>
  <c r="J91" s="1"/>
  <c r="G91"/>
  <c r="K91" s="1"/>
  <c r="D91"/>
  <c r="H91" s="1"/>
  <c r="E91"/>
  <c r="I91" s="1"/>
  <c r="Q88"/>
  <c r="P40"/>
  <c r="Q40" s="1"/>
  <c r="H66"/>
  <c r="O66" s="1"/>
  <c r="Q39"/>
  <c r="AH15"/>
  <c r="E41"/>
  <c r="D42"/>
  <c r="E66"/>
  <c r="P65"/>
  <c r="Q65" s="1"/>
  <c r="Q63"/>
  <c r="O41"/>
  <c r="Q90"/>
  <c r="F14" l="1"/>
  <c r="Q89"/>
  <c r="O67"/>
  <c r="E67"/>
  <c r="D43"/>
  <c r="E42"/>
  <c r="Q113"/>
  <c r="L113"/>
  <c r="K113" s="1"/>
  <c r="AG17"/>
  <c r="AH17" s="1"/>
  <c r="Q112"/>
  <c r="L112"/>
  <c r="K112" s="1"/>
  <c r="E92"/>
  <c r="D92"/>
  <c r="G92"/>
  <c r="F92"/>
  <c r="F68"/>
  <c r="G67"/>
  <c r="F43"/>
  <c r="G42"/>
  <c r="AG41"/>
  <c r="AH41" s="1"/>
  <c r="D68"/>
  <c r="O91"/>
  <c r="I66"/>
  <c r="P66" s="1"/>
  <c r="H42"/>
  <c r="O42" s="1"/>
  <c r="I41"/>
  <c r="P41" s="1"/>
  <c r="AH16"/>
  <c r="Q41" l="1"/>
  <c r="Q66"/>
  <c r="D69"/>
  <c r="H69" s="1"/>
  <c r="G43"/>
  <c r="K43" s="1"/>
  <c r="F44"/>
  <c r="J44" s="1"/>
  <c r="G68"/>
  <c r="K68" s="1"/>
  <c r="F69"/>
  <c r="J69" s="1"/>
  <c r="O69" s="1"/>
  <c r="F93"/>
  <c r="J93" s="1"/>
  <c r="G93"/>
  <c r="K93" s="1"/>
  <c r="D93"/>
  <c r="H93" s="1"/>
  <c r="E93"/>
  <c r="I93" s="1"/>
  <c r="E43"/>
  <c r="I43" s="1"/>
  <c r="D44"/>
  <c r="H44" s="1"/>
  <c r="E68"/>
  <c r="I68" s="1"/>
  <c r="AG42"/>
  <c r="AH42" s="1"/>
  <c r="H17" s="1"/>
  <c r="AG18"/>
  <c r="H16"/>
  <c r="P91"/>
  <c r="H68"/>
  <c r="K42"/>
  <c r="J43"/>
  <c r="K67"/>
  <c r="J68"/>
  <c r="O68" s="1"/>
  <c r="J92"/>
  <c r="K92"/>
  <c r="H92"/>
  <c r="I92"/>
  <c r="I42"/>
  <c r="H43"/>
  <c r="I67"/>
  <c r="P67" l="1"/>
  <c r="P42"/>
  <c r="Q42" s="1"/>
  <c r="F135" s="1"/>
  <c r="C135" s="1"/>
  <c r="D16" s="1"/>
  <c r="S10" i="7"/>
  <c r="E10" i="5"/>
  <c r="D10"/>
  <c r="S9" i="7"/>
  <c r="D9" i="5"/>
  <c r="E9"/>
  <c r="L115" i="27"/>
  <c r="K115" s="1"/>
  <c r="J16" s="1"/>
  <c r="B9" i="4" s="1"/>
  <c r="AG19" i="27"/>
  <c r="AH19" s="1"/>
  <c r="P68"/>
  <c r="Q68" s="1"/>
  <c r="Q67"/>
  <c r="AG43"/>
  <c r="E69"/>
  <c r="I69" s="1"/>
  <c r="D45"/>
  <c r="H45" s="1"/>
  <c r="E44"/>
  <c r="I44" s="1"/>
  <c r="E94"/>
  <c r="I94" s="1"/>
  <c r="D94"/>
  <c r="H94" s="1"/>
  <c r="G94"/>
  <c r="K94" s="1"/>
  <c r="F94"/>
  <c r="J94" s="1"/>
  <c r="O94" s="1"/>
  <c r="F70"/>
  <c r="J70" s="1"/>
  <c r="G69"/>
  <c r="K69" s="1"/>
  <c r="F45"/>
  <c r="J45" s="1"/>
  <c r="O45" s="1"/>
  <c r="G44"/>
  <c r="K44" s="1"/>
  <c r="D70"/>
  <c r="H70" s="1"/>
  <c r="Q114"/>
  <c r="L114"/>
  <c r="K114" s="1"/>
  <c r="J15" s="1"/>
  <c r="O43"/>
  <c r="O93"/>
  <c r="O44"/>
  <c r="O92"/>
  <c r="Q91"/>
  <c r="AH18"/>
  <c r="F15"/>
  <c r="U9" i="7" l="1"/>
  <c r="P43" i="27"/>
  <c r="P44" s="1"/>
  <c r="Q115"/>
  <c r="V9" i="7"/>
  <c r="W9"/>
  <c r="C9" i="5"/>
  <c r="C10"/>
  <c r="AG44" i="27"/>
  <c r="AH44" s="1"/>
  <c r="H19" s="1"/>
  <c r="D71"/>
  <c r="H71" s="1"/>
  <c r="G45"/>
  <c r="K45" s="1"/>
  <c r="F46"/>
  <c r="J46" s="1"/>
  <c r="G70"/>
  <c r="K70" s="1"/>
  <c r="F71"/>
  <c r="J71" s="1"/>
  <c r="O71" s="1"/>
  <c r="F95"/>
  <c r="J95" s="1"/>
  <c r="G95"/>
  <c r="K95" s="1"/>
  <c r="D95"/>
  <c r="H95" s="1"/>
  <c r="E95"/>
  <c r="I95" s="1"/>
  <c r="E45"/>
  <c r="I45" s="1"/>
  <c r="D46"/>
  <c r="H46" s="1"/>
  <c r="E70"/>
  <c r="I70" s="1"/>
  <c r="AG20"/>
  <c r="O70"/>
  <c r="P69"/>
  <c r="P92"/>
  <c r="P93" s="1"/>
  <c r="P94" s="1"/>
  <c r="Q43"/>
  <c r="C136" s="1"/>
  <c r="D17" s="1"/>
  <c r="AH43"/>
  <c r="H18" s="1"/>
  <c r="S12" i="7" l="1"/>
  <c r="E12" i="5"/>
  <c r="D12"/>
  <c r="W10" i="7"/>
  <c r="U10"/>
  <c r="V10"/>
  <c r="S11"/>
  <c r="D11" i="5"/>
  <c r="E11"/>
  <c r="Q116" i="27"/>
  <c r="L116"/>
  <c r="K116" s="1"/>
  <c r="J17" s="1"/>
  <c r="B10" i="4" s="1"/>
  <c r="AG21" i="27"/>
  <c r="AH21" s="1"/>
  <c r="P70"/>
  <c r="Q70" s="1"/>
  <c r="Q69"/>
  <c r="E71"/>
  <c r="I71" s="1"/>
  <c r="D47"/>
  <c r="H47" s="1"/>
  <c r="E46"/>
  <c r="I46" s="1"/>
  <c r="E96"/>
  <c r="I96" s="1"/>
  <c r="D96"/>
  <c r="H96" s="1"/>
  <c r="G96"/>
  <c r="K96" s="1"/>
  <c r="F96"/>
  <c r="J96" s="1"/>
  <c r="O96" s="1"/>
  <c r="F72"/>
  <c r="J72" s="1"/>
  <c r="G71"/>
  <c r="K71" s="1"/>
  <c r="F47"/>
  <c r="J47" s="1"/>
  <c r="O47" s="1"/>
  <c r="G46"/>
  <c r="K46" s="1"/>
  <c r="D72"/>
  <c r="H72" s="1"/>
  <c r="AG45"/>
  <c r="Q94"/>
  <c r="Q93"/>
  <c r="F17" s="1"/>
  <c r="Q92"/>
  <c r="F16" s="1"/>
  <c r="O95"/>
  <c r="O46"/>
  <c r="P45"/>
  <c r="Q44"/>
  <c r="F137" s="1"/>
  <c r="C137" s="1"/>
  <c r="D18" s="1"/>
  <c r="AH20"/>
  <c r="W11" i="7" l="1"/>
  <c r="U11"/>
  <c r="V11"/>
  <c r="Y10"/>
  <c r="H10" s="1"/>
  <c r="B10" i="5"/>
  <c r="X10" i="7"/>
  <c r="G10" s="1"/>
  <c r="T10"/>
  <c r="F10" s="1"/>
  <c r="R10"/>
  <c r="B10" s="1"/>
  <c r="C12" i="5"/>
  <c r="Y9" i="7"/>
  <c r="H9" s="1"/>
  <c r="X9"/>
  <c r="G9" s="1"/>
  <c r="T9"/>
  <c r="F9" s="1"/>
  <c r="R9"/>
  <c r="B9" s="1"/>
  <c r="B9" i="5"/>
  <c r="C11"/>
  <c r="AG46" i="27"/>
  <c r="AH46" s="1"/>
  <c r="H21" s="1"/>
  <c r="Q117"/>
  <c r="L117"/>
  <c r="K117" s="1"/>
  <c r="J18" s="1"/>
  <c r="B11" i="4" s="1"/>
  <c r="P46" i="27"/>
  <c r="Q45"/>
  <c r="F138" s="1"/>
  <c r="C138" s="1"/>
  <c r="D19" s="1"/>
  <c r="D73"/>
  <c r="H73" s="1"/>
  <c r="G47"/>
  <c r="K47" s="1"/>
  <c r="F48"/>
  <c r="J48" s="1"/>
  <c r="G72"/>
  <c r="K72" s="1"/>
  <c r="F73"/>
  <c r="J73" s="1"/>
  <c r="O73" s="1"/>
  <c r="F97"/>
  <c r="J97" s="1"/>
  <c r="G97"/>
  <c r="K97" s="1"/>
  <c r="D97"/>
  <c r="H97" s="1"/>
  <c r="E97"/>
  <c r="I97" s="1"/>
  <c r="E47"/>
  <c r="I47" s="1"/>
  <c r="D48"/>
  <c r="H48" s="1"/>
  <c r="E72"/>
  <c r="I72" s="1"/>
  <c r="AG22"/>
  <c r="P95"/>
  <c r="P96" s="1"/>
  <c r="O72"/>
  <c r="Q96"/>
  <c r="P71"/>
  <c r="AH45"/>
  <c r="H20" s="1"/>
  <c r="F18"/>
  <c r="Q95" l="1"/>
  <c r="F19" s="1"/>
  <c r="S14" i="7"/>
  <c r="E14" i="5"/>
  <c r="D14"/>
  <c r="S13" i="7"/>
  <c r="E13" i="5"/>
  <c r="D13"/>
  <c r="G7" i="17"/>
  <c r="B6"/>
  <c r="F6"/>
  <c r="F7" i="24" s="1"/>
  <c r="H6" i="17"/>
  <c r="H7" i="24" s="1"/>
  <c r="F7" i="17"/>
  <c r="F8" i="24" s="1"/>
  <c r="B7" i="17"/>
  <c r="Y11" i="7"/>
  <c r="H11" s="1"/>
  <c r="X11"/>
  <c r="G11" s="1"/>
  <c r="T11"/>
  <c r="F11" s="1"/>
  <c r="R11"/>
  <c r="B11" s="1"/>
  <c r="B11" i="5"/>
  <c r="Y12" i="7"/>
  <c r="B12" i="5"/>
  <c r="X12" i="7"/>
  <c r="T12"/>
  <c r="F12" s="1"/>
  <c r="R12"/>
  <c r="W12"/>
  <c r="U12"/>
  <c r="V12"/>
  <c r="H7" i="17"/>
  <c r="H8" i="24" s="1"/>
  <c r="G6" i="17"/>
  <c r="AG23" i="27"/>
  <c r="AH23" s="1"/>
  <c r="P72"/>
  <c r="Q71"/>
  <c r="F20" s="1"/>
  <c r="E73"/>
  <c r="I73" s="1"/>
  <c r="D49"/>
  <c r="H49" s="1"/>
  <c r="E48"/>
  <c r="I48" s="1"/>
  <c r="E98"/>
  <c r="I98" s="1"/>
  <c r="D98"/>
  <c r="H98" s="1"/>
  <c r="G98"/>
  <c r="K98" s="1"/>
  <c r="F98"/>
  <c r="J98" s="1"/>
  <c r="O98" s="1"/>
  <c r="F74"/>
  <c r="J74" s="1"/>
  <c r="G73"/>
  <c r="K73" s="1"/>
  <c r="F49"/>
  <c r="J49" s="1"/>
  <c r="O49" s="1"/>
  <c r="G48"/>
  <c r="K48" s="1"/>
  <c r="D74"/>
  <c r="H74" s="1"/>
  <c r="Q118"/>
  <c r="L118"/>
  <c r="K118" s="1"/>
  <c r="J19" s="1"/>
  <c r="B12" i="4" s="1"/>
  <c r="AG47" i="27"/>
  <c r="O97"/>
  <c r="O48"/>
  <c r="P47"/>
  <c r="Q72"/>
  <c r="Q46"/>
  <c r="AH22"/>
  <c r="H8" i="17" l="1"/>
  <c r="H9" i="24" s="1"/>
  <c r="W13" i="7"/>
  <c r="U13"/>
  <c r="V13"/>
  <c r="Y13"/>
  <c r="X13"/>
  <c r="T13"/>
  <c r="F13" s="1"/>
  <c r="R13"/>
  <c r="T13" i="5"/>
  <c r="C14"/>
  <c r="B12" i="7"/>
  <c r="G12"/>
  <c r="H12"/>
  <c r="F9" i="17"/>
  <c r="F10" i="24" s="1"/>
  <c r="B8" i="17"/>
  <c r="F8"/>
  <c r="F9" i="24" s="1"/>
  <c r="G8" i="17"/>
  <c r="C13" i="5"/>
  <c r="Q119" i="27"/>
  <c r="L119"/>
  <c r="K119" s="1"/>
  <c r="J20" s="1"/>
  <c r="D20"/>
  <c r="AG48"/>
  <c r="P48"/>
  <c r="Q48" s="1"/>
  <c r="Q47"/>
  <c r="D75"/>
  <c r="G49"/>
  <c r="F50"/>
  <c r="G74"/>
  <c r="F75"/>
  <c r="F99"/>
  <c r="G99"/>
  <c r="D99"/>
  <c r="E99"/>
  <c r="E49"/>
  <c r="D50"/>
  <c r="E74"/>
  <c r="AG24"/>
  <c r="AH24" s="1"/>
  <c r="O74"/>
  <c r="P73"/>
  <c r="P97"/>
  <c r="P98" s="1"/>
  <c r="AH47"/>
  <c r="H22" s="1"/>
  <c r="B9" i="17" l="1"/>
  <c r="S15" i="7"/>
  <c r="E15" i="5"/>
  <c r="D15"/>
  <c r="W15" i="7"/>
  <c r="U15"/>
  <c r="V15"/>
  <c r="V13" i="4"/>
  <c r="T13"/>
  <c r="R13" i="5"/>
  <c r="W14" i="7"/>
  <c r="U14"/>
  <c r="V14"/>
  <c r="H9" i="17"/>
  <c r="H10" i="24" s="1"/>
  <c r="G13" i="7"/>
  <c r="H13"/>
  <c r="B13"/>
  <c r="G9" i="17"/>
  <c r="F10"/>
  <c r="F11" i="24" s="1"/>
  <c r="Q121" i="27"/>
  <c r="L121"/>
  <c r="K121" s="1"/>
  <c r="J22" s="1"/>
  <c r="D22"/>
  <c r="E75"/>
  <c r="D51"/>
  <c r="E50"/>
  <c r="E100"/>
  <c r="D100"/>
  <c r="G100"/>
  <c r="F100"/>
  <c r="F76"/>
  <c r="G75"/>
  <c r="F51"/>
  <c r="G50"/>
  <c r="D76"/>
  <c r="Q120"/>
  <c r="L120"/>
  <c r="K120" s="1"/>
  <c r="J21" s="1"/>
  <c r="D21"/>
  <c r="AG49"/>
  <c r="Q73"/>
  <c r="AG25"/>
  <c r="AH25" s="1"/>
  <c r="Q98"/>
  <c r="Q97"/>
  <c r="F21" s="1"/>
  <c r="I74"/>
  <c r="H50"/>
  <c r="I49"/>
  <c r="I99"/>
  <c r="H99"/>
  <c r="K99"/>
  <c r="J99"/>
  <c r="O99" s="1"/>
  <c r="J75"/>
  <c r="K74"/>
  <c r="P74" s="1"/>
  <c r="J50"/>
  <c r="O50" s="1"/>
  <c r="K49"/>
  <c r="H75"/>
  <c r="P49"/>
  <c r="AH48"/>
  <c r="H23" s="1"/>
  <c r="S16" i="7" l="1"/>
  <c r="E16" i="5"/>
  <c r="D16"/>
  <c r="Y14" i="7"/>
  <c r="H14" s="1"/>
  <c r="T14" i="5"/>
  <c r="X14" i="7"/>
  <c r="G14" s="1"/>
  <c r="T14"/>
  <c r="F14" s="1"/>
  <c r="R14"/>
  <c r="B14" s="1"/>
  <c r="V15" i="4"/>
  <c r="T15"/>
  <c r="R15" i="5"/>
  <c r="H10" i="17"/>
  <c r="H11" i="24" s="1"/>
  <c r="B13" i="5"/>
  <c r="S13"/>
  <c r="C15"/>
  <c r="V14" i="4"/>
  <c r="R14" i="5"/>
  <c r="T14" i="4"/>
  <c r="B13"/>
  <c r="U13"/>
  <c r="Q74" i="27"/>
  <c r="Q49"/>
  <c r="AH50"/>
  <c r="H25" s="1"/>
  <c r="AG50"/>
  <c r="H77"/>
  <c r="D77"/>
  <c r="K51"/>
  <c r="G51"/>
  <c r="J52"/>
  <c r="F52"/>
  <c r="K76"/>
  <c r="G76"/>
  <c r="J77"/>
  <c r="O77" s="1"/>
  <c r="F77"/>
  <c r="J101"/>
  <c r="F101"/>
  <c r="K101"/>
  <c r="G101"/>
  <c r="H101"/>
  <c r="D101"/>
  <c r="I101"/>
  <c r="E101"/>
  <c r="I51"/>
  <c r="E51"/>
  <c r="H52"/>
  <c r="D52"/>
  <c r="I76"/>
  <c r="E76"/>
  <c r="AG26"/>
  <c r="P99"/>
  <c r="Q99" s="1"/>
  <c r="O75"/>
  <c r="F22"/>
  <c r="AH49"/>
  <c r="H24" s="1"/>
  <c r="H76"/>
  <c r="K50"/>
  <c r="J51"/>
  <c r="K75"/>
  <c r="J76"/>
  <c r="O76" s="1"/>
  <c r="J100"/>
  <c r="K100"/>
  <c r="H100"/>
  <c r="I100"/>
  <c r="I50"/>
  <c r="H51"/>
  <c r="I75"/>
  <c r="B8" i="24"/>
  <c r="B7"/>
  <c r="G7"/>
  <c r="P75" i="27" l="1"/>
  <c r="P50"/>
  <c r="Q50" s="1"/>
  <c r="W17" i="7" s="1"/>
  <c r="S17"/>
  <c r="E17" i="5"/>
  <c r="D17"/>
  <c r="S18" i="7"/>
  <c r="E18" i="5"/>
  <c r="D18"/>
  <c r="H11" i="17"/>
  <c r="H12" i="24" s="1"/>
  <c r="B14" i="4"/>
  <c r="U14"/>
  <c r="G13" i="5"/>
  <c r="B15"/>
  <c r="S15"/>
  <c r="F11" i="17"/>
  <c r="F12" i="24" s="1"/>
  <c r="C16" i="5"/>
  <c r="Y15" i="7"/>
  <c r="H15" s="1"/>
  <c r="X15"/>
  <c r="G15" s="1"/>
  <c r="T15"/>
  <c r="F15" s="1"/>
  <c r="R15"/>
  <c r="B15" s="1"/>
  <c r="T15" i="5"/>
  <c r="W16" i="7"/>
  <c r="U16"/>
  <c r="V16"/>
  <c r="G13" i="4"/>
  <c r="B14" i="5"/>
  <c r="S14"/>
  <c r="B10" i="17"/>
  <c r="B15" i="4"/>
  <c r="U15"/>
  <c r="L123" i="27"/>
  <c r="K123" s="1"/>
  <c r="J24" s="1"/>
  <c r="AG27"/>
  <c r="AH27" s="1"/>
  <c r="E77"/>
  <c r="D53"/>
  <c r="E52"/>
  <c r="E102"/>
  <c r="D102"/>
  <c r="G102"/>
  <c r="F102"/>
  <c r="F78"/>
  <c r="G77"/>
  <c r="F53"/>
  <c r="G52"/>
  <c r="D78"/>
  <c r="AG51"/>
  <c r="AH51" s="1"/>
  <c r="Q122"/>
  <c r="L122"/>
  <c r="K122" s="1"/>
  <c r="J23" s="1"/>
  <c r="D23"/>
  <c r="O51"/>
  <c r="P51" s="1"/>
  <c r="O101"/>
  <c r="O52"/>
  <c r="P76"/>
  <c r="O100"/>
  <c r="Q75"/>
  <c r="P100"/>
  <c r="AH26"/>
  <c r="F23"/>
  <c r="G8" i="24"/>
  <c r="B9"/>
  <c r="B10"/>
  <c r="G9"/>
  <c r="U17" i="7" l="1"/>
  <c r="D24" i="27"/>
  <c r="T17" i="4" s="1"/>
  <c r="Q123" i="27"/>
  <c r="V17" i="7"/>
  <c r="V16" i="4"/>
  <c r="R16" i="5"/>
  <c r="T16" i="4"/>
  <c r="G14" i="5"/>
  <c r="B12" i="17"/>
  <c r="C18" i="5"/>
  <c r="Y16" i="7"/>
  <c r="H16" s="1"/>
  <c r="T16" i="5"/>
  <c r="X16" i="7"/>
  <c r="G16" s="1"/>
  <c r="T16"/>
  <c r="F16" s="1"/>
  <c r="R16"/>
  <c r="B16" s="1"/>
  <c r="V17" i="4"/>
  <c r="R17" i="5"/>
  <c r="G15" i="4"/>
  <c r="B11" i="17"/>
  <c r="F12"/>
  <c r="F13" i="24" s="1"/>
  <c r="H12" i="17"/>
  <c r="H13" i="24" s="1"/>
  <c r="G15" i="5"/>
  <c r="G10" i="17"/>
  <c r="G14" i="4"/>
  <c r="C17" i="5"/>
  <c r="D79" i="27"/>
  <c r="H79" s="1"/>
  <c r="G53"/>
  <c r="K53" s="1"/>
  <c r="F54"/>
  <c r="J54" s="1"/>
  <c r="G78"/>
  <c r="K78" s="1"/>
  <c r="F79"/>
  <c r="J79" s="1"/>
  <c r="O79" s="1"/>
  <c r="F103"/>
  <c r="J103" s="1"/>
  <c r="G103"/>
  <c r="K103" s="1"/>
  <c r="D103"/>
  <c r="H103" s="1"/>
  <c r="E103"/>
  <c r="I103" s="1"/>
  <c r="E53"/>
  <c r="I53" s="1"/>
  <c r="D54"/>
  <c r="H54" s="1"/>
  <c r="E78"/>
  <c r="I78" s="1"/>
  <c r="AG52"/>
  <c r="AH52" s="1"/>
  <c r="H27" s="1"/>
  <c r="AG28"/>
  <c r="AH28" s="1"/>
  <c r="Q76"/>
  <c r="H26"/>
  <c r="P101"/>
  <c r="Q100"/>
  <c r="F24" s="1"/>
  <c r="Q51"/>
  <c r="H78"/>
  <c r="K52"/>
  <c r="J53"/>
  <c r="K77"/>
  <c r="J78"/>
  <c r="O78" s="1"/>
  <c r="J102"/>
  <c r="K102"/>
  <c r="H102"/>
  <c r="I102"/>
  <c r="I52"/>
  <c r="H53"/>
  <c r="I77"/>
  <c r="B11" i="24"/>
  <c r="G10"/>
  <c r="P52" i="27" l="1"/>
  <c r="Y17" i="7"/>
  <c r="H17" s="1"/>
  <c r="X17"/>
  <c r="G17" s="1"/>
  <c r="T17"/>
  <c r="F17" s="1"/>
  <c r="R17"/>
  <c r="B17" s="1"/>
  <c r="T17" i="5"/>
  <c r="H13" i="17"/>
  <c r="H14" i="24" s="1"/>
  <c r="B17" i="5"/>
  <c r="S17"/>
  <c r="F13" i="17"/>
  <c r="F14" i="24" s="1"/>
  <c r="G11" i="17"/>
  <c r="B16" i="4"/>
  <c r="U16"/>
  <c r="P77" i="27"/>
  <c r="Q77" s="1"/>
  <c r="W18" i="7"/>
  <c r="U18"/>
  <c r="V18"/>
  <c r="S19"/>
  <c r="E19" i="5"/>
  <c r="D19"/>
  <c r="S20" i="7"/>
  <c r="E20" i="5"/>
  <c r="D20"/>
  <c r="G12" i="17"/>
  <c r="B17" i="4"/>
  <c r="U17"/>
  <c r="B16" i="5"/>
  <c r="S16"/>
  <c r="P78" i="27"/>
  <c r="Q124"/>
  <c r="L124"/>
  <c r="K124" s="1"/>
  <c r="J25" s="1"/>
  <c r="D25"/>
  <c r="AG29"/>
  <c r="AH29" s="1"/>
  <c r="AG53"/>
  <c r="AH53" s="1"/>
  <c r="H28" s="1"/>
  <c r="E79"/>
  <c r="D55"/>
  <c r="H55" s="1"/>
  <c r="E54"/>
  <c r="E104"/>
  <c r="D104"/>
  <c r="G104"/>
  <c r="F104"/>
  <c r="F80"/>
  <c r="J80" s="1"/>
  <c r="G79"/>
  <c r="F55"/>
  <c r="J55" s="1"/>
  <c r="O55" s="1"/>
  <c r="G54"/>
  <c r="D80"/>
  <c r="H80" s="1"/>
  <c r="O53"/>
  <c r="Q52"/>
  <c r="O103"/>
  <c r="O54"/>
  <c r="O102"/>
  <c r="Q101"/>
  <c r="F25" s="1"/>
  <c r="B12" i="24"/>
  <c r="G11"/>
  <c r="S21" i="7" l="1"/>
  <c r="E21" i="5"/>
  <c r="D21"/>
  <c r="Y18" i="7"/>
  <c r="H18" s="1"/>
  <c r="T18" i="5"/>
  <c r="X18" i="7"/>
  <c r="T18"/>
  <c r="F18" s="1"/>
  <c r="R18"/>
  <c r="B18" s="1"/>
  <c r="W19"/>
  <c r="U19"/>
  <c r="V19"/>
  <c r="V18" i="4"/>
  <c r="R18" i="5"/>
  <c r="T18" i="4"/>
  <c r="B13" i="17"/>
  <c r="G17" i="4"/>
  <c r="C20" i="5"/>
  <c r="G18" i="7"/>
  <c r="B14" i="17"/>
  <c r="G16" i="5"/>
  <c r="C19"/>
  <c r="G16" i="4"/>
  <c r="G17" i="5"/>
  <c r="F14" i="17"/>
  <c r="F15" i="24" s="1"/>
  <c r="H14" i="17"/>
  <c r="H15" i="24" s="1"/>
  <c r="O80" i="27"/>
  <c r="Q125"/>
  <c r="L125"/>
  <c r="K125" s="1"/>
  <c r="J26" s="1"/>
  <c r="D26"/>
  <c r="G55"/>
  <c r="K55" s="1"/>
  <c r="G80"/>
  <c r="K80" s="1"/>
  <c r="F105"/>
  <c r="J105" s="1"/>
  <c r="G105"/>
  <c r="K105" s="1"/>
  <c r="D105"/>
  <c r="H105" s="1"/>
  <c r="E105"/>
  <c r="I105" s="1"/>
  <c r="E55"/>
  <c r="I55" s="1"/>
  <c r="E80"/>
  <c r="I80" s="1"/>
  <c r="AG54"/>
  <c r="AH54" s="1"/>
  <c r="H29" s="1"/>
  <c r="P102"/>
  <c r="P103" s="1"/>
  <c r="Q103"/>
  <c r="P53"/>
  <c r="Q78"/>
  <c r="F27" s="1"/>
  <c r="K54"/>
  <c r="K79"/>
  <c r="J104"/>
  <c r="K104"/>
  <c r="H104"/>
  <c r="I104"/>
  <c r="I54"/>
  <c r="I79"/>
  <c r="B13" i="24"/>
  <c r="G12"/>
  <c r="S22" i="7" l="1"/>
  <c r="E22" i="5"/>
  <c r="D22"/>
  <c r="V19" i="4"/>
  <c r="T19"/>
  <c r="R19" i="5"/>
  <c r="G14" i="17"/>
  <c r="G13"/>
  <c r="H15"/>
  <c r="H16" i="24" s="1"/>
  <c r="B18" i="5"/>
  <c r="S18"/>
  <c r="F15" i="17"/>
  <c r="F16" i="24" s="1"/>
  <c r="C21" i="5"/>
  <c r="P79" i="27"/>
  <c r="Y20" i="7"/>
  <c r="T20" i="5"/>
  <c r="X20" i="7"/>
  <c r="T20"/>
  <c r="F20" s="1"/>
  <c r="R20"/>
  <c r="B18" i="4"/>
  <c r="U18"/>
  <c r="P80" i="27"/>
  <c r="Q80" s="1"/>
  <c r="Q79"/>
  <c r="O105"/>
  <c r="O104"/>
  <c r="P54"/>
  <c r="Q53"/>
  <c r="Q102"/>
  <c r="F26" s="1"/>
  <c r="B14" i="24"/>
  <c r="G13"/>
  <c r="W20" i="7" l="1"/>
  <c r="U20"/>
  <c r="B20" s="1"/>
  <c r="V20"/>
  <c r="G18" i="4"/>
  <c r="Y19" i="7"/>
  <c r="H19" s="1"/>
  <c r="X19"/>
  <c r="G19" s="1"/>
  <c r="T19"/>
  <c r="F19" s="1"/>
  <c r="R19"/>
  <c r="B19" s="1"/>
  <c r="T19" i="5"/>
  <c r="B15" i="17"/>
  <c r="B19" i="4"/>
  <c r="U19"/>
  <c r="C22" i="5"/>
  <c r="F17" i="17"/>
  <c r="F18" i="24" s="1"/>
  <c r="G18" i="5"/>
  <c r="B19"/>
  <c r="S19"/>
  <c r="Q126" i="27"/>
  <c r="L126"/>
  <c r="K126" s="1"/>
  <c r="J27" s="1"/>
  <c r="D27"/>
  <c r="P55"/>
  <c r="Q55" s="1"/>
  <c r="Q54"/>
  <c r="P104"/>
  <c r="P105" s="1"/>
  <c r="Q105" s="1"/>
  <c r="F29" s="1"/>
  <c r="B15" i="24"/>
  <c r="G14"/>
  <c r="Y22" i="7" l="1"/>
  <c r="T22" i="5"/>
  <c r="X22" i="7"/>
  <c r="T22"/>
  <c r="F22" s="1"/>
  <c r="R22"/>
  <c r="B16" i="17"/>
  <c r="W21" i="7"/>
  <c r="U21"/>
  <c r="V21"/>
  <c r="V20" i="4"/>
  <c r="R20" i="5"/>
  <c r="T20" i="4"/>
  <c r="G19" i="5"/>
  <c r="G15" i="17"/>
  <c r="F16"/>
  <c r="F17" i="24" s="1"/>
  <c r="H16" i="17"/>
  <c r="H17" i="24" s="1"/>
  <c r="G20" i="7"/>
  <c r="H20"/>
  <c r="W22"/>
  <c r="U22"/>
  <c r="V22"/>
  <c r="G19" i="4"/>
  <c r="Q127" i="27"/>
  <c r="L127"/>
  <c r="K127" s="1"/>
  <c r="J28" s="1"/>
  <c r="D28"/>
  <c r="Q128"/>
  <c r="L128"/>
  <c r="K128" s="1"/>
  <c r="J29" s="1"/>
  <c r="D29"/>
  <c r="Q104"/>
  <c r="F28" s="1"/>
  <c r="B16" i="24"/>
  <c r="G15"/>
  <c r="Y21" i="7" l="1"/>
  <c r="X21"/>
  <c r="G21" s="1"/>
  <c r="T21"/>
  <c r="F21" s="1"/>
  <c r="R21"/>
  <c r="B21" s="1"/>
  <c r="T21" i="5"/>
  <c r="V21" i="4"/>
  <c r="T21"/>
  <c r="R21" i="5"/>
  <c r="G22" i="7"/>
  <c r="H22"/>
  <c r="H17" i="17"/>
  <c r="H18" i="24" s="1"/>
  <c r="G16" i="17"/>
  <c r="B20" i="4"/>
  <c r="U20"/>
  <c r="B22" i="7"/>
  <c r="V22" i="4"/>
  <c r="R22" i="5"/>
  <c r="T22" i="4"/>
  <c r="B20" i="5"/>
  <c r="S20"/>
  <c r="H21" i="7"/>
  <c r="F19" i="17"/>
  <c r="F20" i="24" s="1"/>
  <c r="B17"/>
  <c r="G16"/>
  <c r="G20" i="5" l="1"/>
  <c r="B22" i="4"/>
  <c r="U22"/>
  <c r="H19" i="17"/>
  <c r="H20" i="24" s="1"/>
  <c r="B21" i="4"/>
  <c r="U21"/>
  <c r="F18" i="17"/>
  <c r="F19" i="24" s="1"/>
  <c r="H18" i="17"/>
  <c r="H19" i="24" s="1"/>
  <c r="B17" i="17"/>
  <c r="B22" i="5"/>
  <c r="S22"/>
  <c r="G20" i="4"/>
  <c r="B21" i="5"/>
  <c r="S21"/>
  <c r="B18" i="24"/>
  <c r="G17"/>
  <c r="G21" i="5" l="1"/>
  <c r="G22"/>
  <c r="G21" i="4"/>
  <c r="B18" i="17"/>
  <c r="B19"/>
  <c r="G22" i="4"/>
  <c r="G17" i="17"/>
  <c r="G18" i="24" s="1"/>
  <c r="B19"/>
  <c r="G19" i="17" l="1"/>
  <c r="G18"/>
  <c r="G19" i="24" s="1"/>
  <c r="G20" l="1"/>
  <c r="B20"/>
  <c r="D5" i="17"/>
  <c r="D6" i="24" s="1"/>
  <c r="E11" i="7"/>
  <c r="E8" i="17" s="1"/>
  <c r="E9" i="24" s="1"/>
  <c r="E13" i="7"/>
  <c r="E10" i="17" s="1"/>
  <c r="E11" i="24" s="1"/>
  <c r="E18" i="7"/>
  <c r="E15" i="17" s="1"/>
  <c r="E16" i="24" s="1"/>
  <c r="E21" i="7"/>
  <c r="E18" i="17" s="1"/>
  <c r="E19" i="24" s="1"/>
  <c r="E9" i="7"/>
  <c r="E6" i="17" s="1"/>
  <c r="E7" i="24" s="1"/>
  <c r="E10" i="7"/>
  <c r="E7" i="17" s="1"/>
  <c r="E8" i="24" s="1"/>
  <c r="E15" i="7"/>
  <c r="E12" i="17" s="1"/>
  <c r="E13" i="24" s="1"/>
  <c r="E20" i="7"/>
  <c r="E17" i="17" s="1"/>
  <c r="E18" i="24" s="1"/>
  <c r="E19" i="7"/>
  <c r="E16" i="17" s="1"/>
  <c r="E17" i="24" s="1"/>
  <c r="C8" i="7"/>
  <c r="C5" i="17" s="1"/>
  <c r="C6" i="24" s="1"/>
  <c r="E12" i="7"/>
  <c r="E9" i="17" s="1"/>
  <c r="E10" i="24" s="1"/>
  <c r="D9" i="7"/>
  <c r="D6" i="17" s="1"/>
  <c r="D7" i="24" s="1"/>
  <c r="E14" i="7"/>
  <c r="E11" i="17" s="1"/>
  <c r="E12" i="24" s="1"/>
  <c r="D12" i="7"/>
  <c r="D9" i="17" s="1"/>
  <c r="D10" i="24" s="1"/>
  <c r="D10" i="7"/>
  <c r="D7" i="17" s="1"/>
  <c r="D8" i="24" s="1"/>
  <c r="D13" i="7"/>
  <c r="D10" i="17" s="1"/>
  <c r="D11" i="24" s="1"/>
  <c r="D11" i="7"/>
  <c r="D8" i="17" s="1"/>
  <c r="D9" i="24" s="1"/>
  <c r="E16" i="7"/>
  <c r="E13" i="17" s="1"/>
  <c r="E14" i="24" s="1"/>
  <c r="D16" i="7"/>
  <c r="D14"/>
  <c r="D11" i="17" s="1"/>
  <c r="D12" i="24" s="1"/>
  <c r="E17" i="7"/>
  <c r="E14" i="17" s="1"/>
  <c r="E15" i="24" s="1"/>
  <c r="D15" i="7"/>
  <c r="D12" i="17" s="1"/>
  <c r="D13" i="24" s="1"/>
  <c r="D17" i="7"/>
  <c r="D14" i="17" s="1"/>
  <c r="D15" i="24" s="1"/>
  <c r="D18" i="7"/>
  <c r="D15" i="17" s="1"/>
  <c r="D16" i="24" s="1"/>
  <c r="E22" i="7"/>
  <c r="E19" i="17" s="1"/>
  <c r="E20" i="24" s="1"/>
  <c r="D20" i="7"/>
  <c r="D17" i="17" s="1"/>
  <c r="D18" i="24" s="1"/>
  <c r="D19" i="7"/>
  <c r="D16" i="17" s="1"/>
  <c r="D17" i="24" s="1"/>
  <c r="D22" i="7"/>
  <c r="D19" i="17" s="1"/>
  <c r="D20" i="24" s="1"/>
  <c r="D21" i="7"/>
  <c r="C21" s="1"/>
  <c r="C18" i="17" s="1"/>
  <c r="C19" i="24" s="1"/>
  <c r="D18" i="17" l="1"/>
  <c r="D19" i="24" s="1"/>
  <c r="C20" i="7"/>
  <c r="C17" i="17" s="1"/>
  <c r="C18" i="24" s="1"/>
  <c r="C13" i="7"/>
  <c r="C10" i="17" s="1"/>
  <c r="C11" i="24" s="1"/>
  <c r="C10" i="7"/>
  <c r="C7" i="17" s="1"/>
  <c r="C8" i="24" s="1"/>
  <c r="C9" i="7"/>
  <c r="C6" i="17" s="1"/>
  <c r="C7" i="24" s="1"/>
  <c r="C16" i="7"/>
  <c r="C13" i="17" s="1"/>
  <c r="C14" i="24" s="1"/>
  <c r="D13" i="17"/>
  <c r="D14" i="24" s="1"/>
  <c r="C22" i="7"/>
  <c r="C19" i="17" s="1"/>
  <c r="C20" i="24" s="1"/>
  <c r="C19" i="7"/>
  <c r="C16" i="17" s="1"/>
  <c r="C17" i="24" s="1"/>
  <c r="C18" i="7"/>
  <c r="C15" i="17" s="1"/>
  <c r="C16" i="24" s="1"/>
  <c r="C17" i="7"/>
  <c r="C14" i="17" s="1"/>
  <c r="C15" i="24" s="1"/>
  <c r="C15" i="7"/>
  <c r="C12" i="17" s="1"/>
  <c r="C13" i="24" s="1"/>
  <c r="C14" i="7"/>
  <c r="C11" i="17" s="1"/>
  <c r="C12" i="24" s="1"/>
  <c r="C11" i="7"/>
  <c r="C8" i="17" s="1"/>
  <c r="C9" i="24" s="1"/>
  <c r="C12" i="7"/>
  <c r="C9" i="17" s="1"/>
  <c r="C10" i="24" s="1"/>
</calcChain>
</file>

<file path=xl/sharedStrings.xml><?xml version="1.0" encoding="utf-8"?>
<sst xmlns="http://schemas.openxmlformats.org/spreadsheetml/2006/main" count="346" uniqueCount="119">
  <si>
    <t>年  度</t>
  </si>
  <si>
    <t>社会保障</t>
  </si>
  <si>
    <t>社会保障負担</t>
    <rPh sb="4" eb="6">
      <t>フタン</t>
    </rPh>
    <phoneticPr fontId="8"/>
  </si>
  <si>
    <t>国庫負担</t>
  </si>
  <si>
    <t>地方負担</t>
  </si>
  <si>
    <t>給付費</t>
  </si>
  <si>
    <t>事業主負担</t>
    <rPh sb="0" eb="3">
      <t>ジギョウヌシ</t>
    </rPh>
    <rPh sb="3" eb="5">
      <t>フタン</t>
    </rPh>
    <phoneticPr fontId="8"/>
  </si>
  <si>
    <t>本人負担</t>
    <rPh sb="0" eb="2">
      <t>ホンニン</t>
    </rPh>
    <rPh sb="2" eb="4">
      <t>フタン</t>
    </rPh>
    <phoneticPr fontId="8"/>
  </si>
  <si>
    <t>追加費用</t>
    <rPh sb="0" eb="2">
      <t>ツイカ</t>
    </rPh>
    <rPh sb="2" eb="4">
      <t>ヒヨウ</t>
    </rPh>
    <phoneticPr fontId="8"/>
  </si>
  <si>
    <t>厚生年金</t>
    <rPh sb="0" eb="2">
      <t>コウセイ</t>
    </rPh>
    <rPh sb="2" eb="4">
      <t>ネンキン</t>
    </rPh>
    <phoneticPr fontId="8"/>
  </si>
  <si>
    <t>共済年金（国共地共私学）</t>
    <rPh sb="0" eb="2">
      <t>キョウサイ</t>
    </rPh>
    <rPh sb="2" eb="4">
      <t>ネンキン</t>
    </rPh>
    <rPh sb="5" eb="6">
      <t>クニ</t>
    </rPh>
    <rPh sb="7" eb="8">
      <t>チ</t>
    </rPh>
    <rPh sb="8" eb="9">
      <t>トモ</t>
    </rPh>
    <rPh sb="9" eb="11">
      <t>シガク</t>
    </rPh>
    <phoneticPr fontId="8"/>
  </si>
  <si>
    <t>社会保障の給付と負担の見通し</t>
    <rPh sb="0" eb="2">
      <t>シャカイ</t>
    </rPh>
    <rPh sb="2" eb="4">
      <t>ホショウ</t>
    </rPh>
    <rPh sb="5" eb="7">
      <t>キュウフ</t>
    </rPh>
    <rPh sb="8" eb="10">
      <t>フタン</t>
    </rPh>
    <rPh sb="11" eb="13">
      <t>ミトオ</t>
    </rPh>
    <phoneticPr fontId="8"/>
  </si>
  <si>
    <t>全制度計</t>
    <rPh sb="0" eb="1">
      <t>ゼン</t>
    </rPh>
    <rPh sb="1" eb="3">
      <t>セイド</t>
    </rPh>
    <rPh sb="3" eb="4">
      <t>ケイ</t>
    </rPh>
    <phoneticPr fontId="8"/>
  </si>
  <si>
    <t>（予算）23</t>
    <rPh sb="1" eb="3">
      <t>ヨサン</t>
    </rPh>
    <phoneticPr fontId="5"/>
  </si>
  <si>
    <t>（単位：兆円）</t>
    <rPh sb="1" eb="3">
      <t>タンイ</t>
    </rPh>
    <rPh sb="4" eb="6">
      <t>チョウエン</t>
    </rPh>
    <phoneticPr fontId="5"/>
  </si>
  <si>
    <t>国民年金</t>
    <rPh sb="0" eb="2">
      <t>コクミン</t>
    </rPh>
    <rPh sb="2" eb="4">
      <t>ネンキン</t>
    </rPh>
    <phoneticPr fontId="3"/>
  </si>
  <si>
    <t>社会保障負担</t>
    <rPh sb="4" eb="6">
      <t>フタン</t>
    </rPh>
    <phoneticPr fontId="3"/>
  </si>
  <si>
    <t>事業主負担</t>
    <rPh sb="0" eb="3">
      <t>ジギョウヌシ</t>
    </rPh>
    <rPh sb="3" eb="5">
      <t>フタン</t>
    </rPh>
    <phoneticPr fontId="3"/>
  </si>
  <si>
    <t>本人負担</t>
    <rPh sb="0" eb="2">
      <t>ホンニン</t>
    </rPh>
    <rPh sb="2" eb="4">
      <t>フタン</t>
    </rPh>
    <phoneticPr fontId="3"/>
  </si>
  <si>
    <t>追加費用</t>
    <rPh sb="0" eb="2">
      <t>ツイカ</t>
    </rPh>
    <rPh sb="2" eb="4">
      <t>ヒヨウ</t>
    </rPh>
    <phoneticPr fontId="3"/>
  </si>
  <si>
    <t>社会保障負担</t>
    <rPh sb="4" eb="6">
      <t>フタン</t>
    </rPh>
    <phoneticPr fontId="2"/>
  </si>
  <si>
    <t>事業主負担</t>
    <rPh sb="0" eb="3">
      <t>ジギョウヌシ</t>
    </rPh>
    <rPh sb="3" eb="5">
      <t>フタン</t>
    </rPh>
    <phoneticPr fontId="2"/>
  </si>
  <si>
    <t>本人負担</t>
    <rPh sb="0" eb="2">
      <t>ホンニン</t>
    </rPh>
    <rPh sb="2" eb="4">
      <t>フタン</t>
    </rPh>
    <phoneticPr fontId="2"/>
  </si>
  <si>
    <t>追加費用</t>
    <rPh sb="0" eb="2">
      <t>ツイカ</t>
    </rPh>
    <rPh sb="2" eb="4">
      <t>ヒヨウ</t>
    </rPh>
    <phoneticPr fontId="2"/>
  </si>
  <si>
    <t>（年金分）</t>
    <rPh sb="1" eb="3">
      <t>ネンキン</t>
    </rPh>
    <rPh sb="3" eb="4">
      <t>ブン</t>
    </rPh>
    <phoneticPr fontId="8"/>
  </si>
  <si>
    <t>その他制度</t>
    <rPh sb="2" eb="3">
      <t>タ</t>
    </rPh>
    <rPh sb="3" eb="5">
      <t>セイド</t>
    </rPh>
    <phoneticPr fontId="2"/>
  </si>
  <si>
    <t>2025年度までの年金給付費・保険料推計</t>
    <rPh sb="4" eb="6">
      <t>ネンド</t>
    </rPh>
    <rPh sb="9" eb="11">
      <t>ネンキン</t>
    </rPh>
    <rPh sb="11" eb="14">
      <t>キュウフヒ</t>
    </rPh>
    <rPh sb="15" eb="18">
      <t>ホケンリョウ</t>
    </rPh>
    <rPh sb="18" eb="20">
      <t>スイケイ</t>
    </rPh>
    <phoneticPr fontId="8"/>
  </si>
  <si>
    <t>経済前提</t>
    <rPh sb="0" eb="2">
      <t>ケイザイ</t>
    </rPh>
    <rPh sb="2" eb="4">
      <t>ゼンテイ</t>
    </rPh>
    <phoneticPr fontId="8"/>
  </si>
  <si>
    <t>※物価上昇率、賃金上昇率だけでなくこれらに対応した改定率も設定する</t>
    <rPh sb="1" eb="3">
      <t>ブッカ</t>
    </rPh>
    <rPh sb="3" eb="6">
      <t>ジョウショウリツ</t>
    </rPh>
    <rPh sb="7" eb="9">
      <t>チンギン</t>
    </rPh>
    <rPh sb="9" eb="12">
      <t>ジョウショウリツ</t>
    </rPh>
    <rPh sb="21" eb="23">
      <t>タイオウ</t>
    </rPh>
    <rPh sb="25" eb="28">
      <t>カイテイリツ</t>
    </rPh>
    <rPh sb="29" eb="31">
      <t>セッテイ</t>
    </rPh>
    <phoneticPr fontId="8"/>
  </si>
  <si>
    <t>※財政検証結果（基本ケース）をもとに経済前提を慎重シナリオベースに変更した場合の推計</t>
    <rPh sb="1" eb="3">
      <t>ザイセイ</t>
    </rPh>
    <rPh sb="3" eb="5">
      <t>ケンショウ</t>
    </rPh>
    <rPh sb="5" eb="7">
      <t>ケッカ</t>
    </rPh>
    <rPh sb="8" eb="10">
      <t>キホン</t>
    </rPh>
    <rPh sb="18" eb="20">
      <t>ケイザイ</t>
    </rPh>
    <rPh sb="20" eb="22">
      <t>ゼンテイ</t>
    </rPh>
    <rPh sb="23" eb="25">
      <t>シンチョウ</t>
    </rPh>
    <rPh sb="33" eb="35">
      <t>ヘンコウ</t>
    </rPh>
    <rPh sb="37" eb="39">
      <t>バアイ</t>
    </rPh>
    <rPh sb="40" eb="42">
      <t>スイケイ</t>
    </rPh>
    <phoneticPr fontId="8"/>
  </si>
  <si>
    <t>○財政検証（基本ケース）</t>
    <rPh sb="1" eb="3">
      <t>ザイセイ</t>
    </rPh>
    <rPh sb="3" eb="5">
      <t>ケンショウ</t>
    </rPh>
    <rPh sb="6" eb="8">
      <t>キホン</t>
    </rPh>
    <phoneticPr fontId="8"/>
  </si>
  <si>
    <t>物価</t>
    <rPh sb="0" eb="2">
      <t>ブッカ</t>
    </rPh>
    <phoneticPr fontId="8"/>
  </si>
  <si>
    <t>賃金</t>
    <rPh sb="0" eb="2">
      <t>チンギン</t>
    </rPh>
    <phoneticPr fontId="8"/>
  </si>
  <si>
    <t>年金改定率（本来）</t>
    <rPh sb="0" eb="2">
      <t>ネンキン</t>
    </rPh>
    <rPh sb="2" eb="4">
      <t>カイテイ</t>
    </rPh>
    <rPh sb="4" eb="5">
      <t>リツ</t>
    </rPh>
    <rPh sb="6" eb="8">
      <t>ホンライ</t>
    </rPh>
    <phoneticPr fontId="8"/>
  </si>
  <si>
    <t>保険料</t>
    <rPh sb="0" eb="3">
      <t>ホケンリョウ</t>
    </rPh>
    <phoneticPr fontId="8"/>
  </si>
  <si>
    <t>本来水準と特例水準の差</t>
    <rPh sb="0" eb="2">
      <t>ホンライ</t>
    </rPh>
    <rPh sb="2" eb="4">
      <t>スイジュン</t>
    </rPh>
    <rPh sb="5" eb="7">
      <t>トクレイ</t>
    </rPh>
    <rPh sb="7" eb="9">
      <t>スイジュン</t>
    </rPh>
    <rPh sb="10" eb="11">
      <t>サ</t>
    </rPh>
    <phoneticPr fontId="8"/>
  </si>
  <si>
    <t>年金改定率（特例考慮）</t>
    <rPh sb="0" eb="2">
      <t>ネンキン</t>
    </rPh>
    <rPh sb="2" eb="4">
      <t>カイテイ</t>
    </rPh>
    <rPh sb="4" eb="5">
      <t>リツ</t>
    </rPh>
    <rPh sb="6" eb="8">
      <t>トクレイ</t>
    </rPh>
    <rPh sb="8" eb="10">
      <t>コウリョ</t>
    </rPh>
    <phoneticPr fontId="8"/>
  </si>
  <si>
    <t>スライド</t>
    <phoneticPr fontId="8"/>
  </si>
  <si>
    <t>賃　金</t>
    <rPh sb="0" eb="1">
      <t>チン</t>
    </rPh>
    <rPh sb="2" eb="3">
      <t>キン</t>
    </rPh>
    <phoneticPr fontId="8"/>
  </si>
  <si>
    <t>国年</t>
    <rPh sb="0" eb="2">
      <t>コクネン</t>
    </rPh>
    <phoneticPr fontId="8"/>
  </si>
  <si>
    <t>上昇率</t>
    <rPh sb="0" eb="3">
      <t>ジョウショウリツ</t>
    </rPh>
    <phoneticPr fontId="8"/>
  </si>
  <si>
    <t>新規</t>
    <rPh sb="0" eb="2">
      <t>シンキ</t>
    </rPh>
    <phoneticPr fontId="8"/>
  </si>
  <si>
    <t>既裁</t>
    <rPh sb="0" eb="2">
      <t>キサイ</t>
    </rPh>
    <phoneticPr fontId="8"/>
  </si>
  <si>
    <t>改定率</t>
    <rPh sb="0" eb="2">
      <t>カイテイ</t>
    </rPh>
    <rPh sb="2" eb="3">
      <t>リツ</t>
    </rPh>
    <phoneticPr fontId="8"/>
  </si>
  <si>
    <t>調整率</t>
    <rPh sb="0" eb="2">
      <t>チョウセイ</t>
    </rPh>
    <rPh sb="2" eb="3">
      <t>リツ</t>
    </rPh>
    <phoneticPr fontId="8"/>
  </si>
  <si>
    <t>上昇率</t>
    <rPh sb="0" eb="2">
      <t>ジョウショウ</t>
    </rPh>
    <rPh sb="2" eb="3">
      <t>リツ</t>
    </rPh>
    <phoneticPr fontId="8"/>
  </si>
  <si>
    <t>（推計結果一覧）</t>
    <rPh sb="1" eb="3">
      <t>スイケイ</t>
    </rPh>
    <rPh sb="3" eb="5">
      <t>ケッカ</t>
    </rPh>
    <rPh sb="5" eb="7">
      <t>イチラン</t>
    </rPh>
    <phoneticPr fontId="8"/>
  </si>
  <si>
    <t>比例</t>
    <rPh sb="0" eb="2">
      <t>ヒレイ</t>
    </rPh>
    <phoneticPr fontId="8"/>
  </si>
  <si>
    <t>基礎定額</t>
    <rPh sb="0" eb="2">
      <t>キソ</t>
    </rPh>
    <rPh sb="2" eb="4">
      <t>テイガク</t>
    </rPh>
    <phoneticPr fontId="8"/>
  </si>
  <si>
    <t>（国年）</t>
    <rPh sb="1" eb="3">
      <t>コクネン</t>
    </rPh>
    <phoneticPr fontId="8"/>
  </si>
  <si>
    <t>の累積</t>
    <rPh sb="1" eb="3">
      <t>ルイセキ</t>
    </rPh>
    <phoneticPr fontId="8"/>
  </si>
  <si>
    <t>年度間</t>
    <rPh sb="0" eb="2">
      <t>ネンド</t>
    </rPh>
    <rPh sb="2" eb="3">
      <t>カン</t>
    </rPh>
    <phoneticPr fontId="8"/>
  </si>
  <si>
    <t>（年度間）</t>
    <rPh sb="1" eb="3">
      <t>ネンド</t>
    </rPh>
    <rPh sb="3" eb="4">
      <t>カン</t>
    </rPh>
    <phoneticPr fontId="8"/>
  </si>
  <si>
    <t>単位：兆円</t>
    <rPh sb="0" eb="2">
      <t>タンイ</t>
    </rPh>
    <rPh sb="3" eb="5">
      <t>チョウエン</t>
    </rPh>
    <phoneticPr fontId="8"/>
  </si>
  <si>
    <t>基礎年金</t>
    <rPh sb="0" eb="2">
      <t>キソ</t>
    </rPh>
    <rPh sb="2" eb="4">
      <t>ネンキン</t>
    </rPh>
    <phoneticPr fontId="8"/>
  </si>
  <si>
    <t>国民年金</t>
    <rPh sb="0" eb="2">
      <t>コクミン</t>
    </rPh>
    <rPh sb="2" eb="4">
      <t>ネンキン</t>
    </rPh>
    <phoneticPr fontId="8"/>
  </si>
  <si>
    <t>年度</t>
    <rPh sb="0" eb="2">
      <t>ネンド</t>
    </rPh>
    <phoneticPr fontId="8"/>
  </si>
  <si>
    <t>給付費</t>
    <rPh sb="0" eb="3">
      <t>キュウフヒ</t>
    </rPh>
    <phoneticPr fontId="8"/>
  </si>
  <si>
    <t>保険料収入</t>
    <rPh sb="0" eb="3">
      <t>ホケンリョウ</t>
    </rPh>
    <rPh sb="3" eb="5">
      <t>シュウニュウ</t>
    </rPh>
    <phoneticPr fontId="8"/>
  </si>
  <si>
    <t>（財政検証）</t>
    <rPh sb="1" eb="3">
      <t>ザイセイ</t>
    </rPh>
    <rPh sb="3" eb="5">
      <t>ケンショウ</t>
    </rPh>
    <phoneticPr fontId="8"/>
  </si>
  <si>
    <t>（推計値）</t>
    <rPh sb="1" eb="4">
      <t>スイケイチ</t>
    </rPh>
    <phoneticPr fontId="8"/>
  </si>
  <si>
    <t>○慎重シナリオに基づく経済前提</t>
    <rPh sb="1" eb="3">
      <t>シンチョウ</t>
    </rPh>
    <rPh sb="8" eb="9">
      <t>モト</t>
    </rPh>
    <rPh sb="11" eb="13">
      <t>ケイザイ</t>
    </rPh>
    <rPh sb="13" eb="15">
      <t>ゼンテイ</t>
    </rPh>
    <phoneticPr fontId="8"/>
  </si>
  <si>
    <t>年金改定率（特例有）</t>
    <rPh sb="0" eb="2">
      <t>ネンキン</t>
    </rPh>
    <rPh sb="2" eb="4">
      <t>カイテイ</t>
    </rPh>
    <rPh sb="4" eb="5">
      <t>リツ</t>
    </rPh>
    <rPh sb="6" eb="8">
      <t>トクレイ</t>
    </rPh>
    <rPh sb="8" eb="9">
      <t>アリ</t>
    </rPh>
    <phoneticPr fontId="8"/>
  </si>
  <si>
    <t>○基礎年金給付費</t>
    <rPh sb="1" eb="3">
      <t>キソ</t>
    </rPh>
    <rPh sb="3" eb="5">
      <t>ネンキン</t>
    </rPh>
    <rPh sb="5" eb="8">
      <t>キュウフヒ</t>
    </rPh>
    <phoneticPr fontId="8"/>
  </si>
  <si>
    <t>年金額の水準（スライド調整あり）</t>
    <rPh sb="0" eb="2">
      <t>ネンキン</t>
    </rPh>
    <rPh sb="2" eb="3">
      <t>ガク</t>
    </rPh>
    <rPh sb="4" eb="6">
      <t>スイジュン</t>
    </rPh>
    <rPh sb="11" eb="13">
      <t>チョウセイ</t>
    </rPh>
    <phoneticPr fontId="8"/>
  </si>
  <si>
    <t>年度間値</t>
    <rPh sb="0" eb="2">
      <t>ネンド</t>
    </rPh>
    <rPh sb="2" eb="3">
      <t>アイダ</t>
    </rPh>
    <rPh sb="3" eb="4">
      <t>チ</t>
    </rPh>
    <phoneticPr fontId="8"/>
  </si>
  <si>
    <t>給付費比率（財政検証結果より）</t>
    <rPh sb="0" eb="2">
      <t>キュウフ</t>
    </rPh>
    <rPh sb="2" eb="3">
      <t>ヒ</t>
    </rPh>
    <rPh sb="3" eb="5">
      <t>ヒリツ</t>
    </rPh>
    <rPh sb="6" eb="8">
      <t>ザイセイ</t>
    </rPh>
    <rPh sb="8" eb="10">
      <t>ケンショウ</t>
    </rPh>
    <rPh sb="10" eb="12">
      <t>ケッカ</t>
    </rPh>
    <phoneticPr fontId="8"/>
  </si>
  <si>
    <t>給付費水準の違い</t>
    <rPh sb="0" eb="2">
      <t>キュウフ</t>
    </rPh>
    <rPh sb="2" eb="3">
      <t>ヒ</t>
    </rPh>
    <rPh sb="3" eb="5">
      <t>スイジュン</t>
    </rPh>
    <rPh sb="6" eb="7">
      <t>チガ</t>
    </rPh>
    <phoneticPr fontId="8"/>
  </si>
  <si>
    <t>財政検証</t>
    <rPh sb="0" eb="2">
      <t>ザイセイ</t>
    </rPh>
    <rPh sb="2" eb="4">
      <t>ケンショウ</t>
    </rPh>
    <phoneticPr fontId="8"/>
  </si>
  <si>
    <t>慎重シナリオ</t>
    <rPh sb="0" eb="2">
      <t>シンチョウ</t>
    </rPh>
    <phoneticPr fontId="8"/>
  </si>
  <si>
    <t>68歳未満</t>
    <rPh sb="2" eb="3">
      <t>サイ</t>
    </rPh>
    <rPh sb="3" eb="5">
      <t>ミマン</t>
    </rPh>
    <phoneticPr fontId="8"/>
  </si>
  <si>
    <t>68歳以上</t>
    <rPh sb="2" eb="3">
      <t>サイ</t>
    </rPh>
    <rPh sb="3" eb="5">
      <t>イジョウ</t>
    </rPh>
    <phoneticPr fontId="8"/>
  </si>
  <si>
    <t>68歳以上</t>
    <rPh sb="2" eb="5">
      <t>サイイジョウ</t>
    </rPh>
    <phoneticPr fontId="8"/>
  </si>
  <si>
    <t>新規（基礎）</t>
    <rPh sb="0" eb="2">
      <t>シンキ</t>
    </rPh>
    <rPh sb="3" eb="5">
      <t>キソ</t>
    </rPh>
    <phoneticPr fontId="8"/>
  </si>
  <si>
    <t>の比率</t>
    <rPh sb="1" eb="3">
      <t>ヒリツ</t>
    </rPh>
    <phoneticPr fontId="8"/>
  </si>
  <si>
    <t>のうち68歳</t>
    <rPh sb="5" eb="6">
      <t>サイ</t>
    </rPh>
    <phoneticPr fontId="8"/>
  </si>
  <si>
    <t>計</t>
    <rPh sb="0" eb="1">
      <t>ケイ</t>
    </rPh>
    <phoneticPr fontId="8"/>
  </si>
  <si>
    <t>○厚生年金給付費（報酬比例部分）</t>
    <rPh sb="1" eb="3">
      <t>コウセイ</t>
    </rPh>
    <rPh sb="3" eb="5">
      <t>ネンキン</t>
    </rPh>
    <rPh sb="5" eb="8">
      <t>キュウフヒ</t>
    </rPh>
    <rPh sb="9" eb="11">
      <t>ホウシュウ</t>
    </rPh>
    <rPh sb="11" eb="13">
      <t>ヒレイ</t>
    </rPh>
    <rPh sb="13" eb="15">
      <t>ブブン</t>
    </rPh>
    <phoneticPr fontId="8"/>
  </si>
  <si>
    <t>○厚生年金給付費（報酬比例以外の部分：定額部分）</t>
    <rPh sb="1" eb="3">
      <t>コウセイ</t>
    </rPh>
    <rPh sb="3" eb="5">
      <t>ネンキン</t>
    </rPh>
    <rPh sb="5" eb="8">
      <t>キュウフヒ</t>
    </rPh>
    <rPh sb="9" eb="11">
      <t>ホウシュウ</t>
    </rPh>
    <rPh sb="11" eb="13">
      <t>ヒレイ</t>
    </rPh>
    <rPh sb="13" eb="15">
      <t>イガイ</t>
    </rPh>
    <rPh sb="16" eb="18">
      <t>ブブン</t>
    </rPh>
    <rPh sb="19" eb="21">
      <t>テイガク</t>
    </rPh>
    <rPh sb="21" eb="23">
      <t>ブブン</t>
    </rPh>
    <phoneticPr fontId="8"/>
  </si>
  <si>
    <t>○国民年金給付費、国民年金保険料収入</t>
    <rPh sb="1" eb="3">
      <t>コクミン</t>
    </rPh>
    <rPh sb="3" eb="5">
      <t>ネンキン</t>
    </rPh>
    <rPh sb="5" eb="8">
      <t>キュウフヒ</t>
    </rPh>
    <rPh sb="9" eb="11">
      <t>コクミン</t>
    </rPh>
    <rPh sb="11" eb="13">
      <t>ネンキン</t>
    </rPh>
    <rPh sb="13" eb="16">
      <t>ホケンリョウ</t>
    </rPh>
    <rPh sb="16" eb="18">
      <t>シュウニュウ</t>
    </rPh>
    <phoneticPr fontId="8"/>
  </si>
  <si>
    <t>付加除く</t>
    <rPh sb="0" eb="2">
      <t>フカ</t>
    </rPh>
    <rPh sb="2" eb="3">
      <t>ノゾ</t>
    </rPh>
    <phoneticPr fontId="8"/>
  </si>
  <si>
    <t>付加</t>
    <rPh sb="0" eb="2">
      <t>フカ</t>
    </rPh>
    <phoneticPr fontId="8"/>
  </si>
  <si>
    <t>特別国庫</t>
    <rPh sb="0" eb="2">
      <t>トクベツ</t>
    </rPh>
    <rPh sb="2" eb="4">
      <t>コッコ</t>
    </rPh>
    <phoneticPr fontId="8"/>
  </si>
  <si>
    <t>付加国庫</t>
    <rPh sb="0" eb="2">
      <t>フカ</t>
    </rPh>
    <rPh sb="2" eb="4">
      <t>コッコ</t>
    </rPh>
    <phoneticPr fontId="8"/>
  </si>
  <si>
    <t>公費負担見通し（短期推計）</t>
    <rPh sb="0" eb="2">
      <t>コウヒ</t>
    </rPh>
    <rPh sb="2" eb="4">
      <t>フタン</t>
    </rPh>
    <rPh sb="4" eb="6">
      <t>ミトオ</t>
    </rPh>
    <rPh sb="8" eb="10">
      <t>タンキ</t>
    </rPh>
    <rPh sb="10" eb="12">
      <t>スイケイ</t>
    </rPh>
    <phoneticPr fontId="8"/>
  </si>
  <si>
    <t>長期推計</t>
    <rPh sb="0" eb="2">
      <t>チョウキ</t>
    </rPh>
    <rPh sb="2" eb="4">
      <t>スイケイ</t>
    </rPh>
    <phoneticPr fontId="8"/>
  </si>
  <si>
    <t>国庫合計</t>
    <rPh sb="0" eb="2">
      <t>コッコ</t>
    </rPh>
    <rPh sb="2" eb="4">
      <t>ゴウケイ</t>
    </rPh>
    <phoneticPr fontId="8"/>
  </si>
  <si>
    <t>拠出金国庫</t>
    <rPh sb="0" eb="3">
      <t>キョシュツキン</t>
    </rPh>
    <rPh sb="3" eb="5">
      <t>コッコ</t>
    </rPh>
    <phoneticPr fontId="8"/>
  </si>
  <si>
    <t>その他国庫</t>
    <rPh sb="2" eb="3">
      <t>タ</t>
    </rPh>
    <rPh sb="3" eb="5">
      <t>コッコ</t>
    </rPh>
    <phoneticPr fontId="8"/>
  </si>
  <si>
    <t>基礎年金拠出金</t>
    <rPh sb="0" eb="2">
      <t>キソ</t>
    </rPh>
    <rPh sb="2" eb="4">
      <t>ネンキン</t>
    </rPh>
    <rPh sb="4" eb="7">
      <t>キョシュツキン</t>
    </rPh>
    <phoneticPr fontId="8"/>
  </si>
  <si>
    <t>財政検証</t>
    <rPh sb="0" eb="2">
      <t>ザイセイ</t>
    </rPh>
    <rPh sb="2" eb="4">
      <t>ケンショウ</t>
    </rPh>
    <phoneticPr fontId="8"/>
  </si>
  <si>
    <t>慎重シナリオ</t>
    <rPh sb="0" eb="2">
      <t>シンチョウ</t>
    </rPh>
    <phoneticPr fontId="8"/>
  </si>
  <si>
    <t>基礎拠出金</t>
    <rPh sb="0" eb="2">
      <t>キソ</t>
    </rPh>
    <rPh sb="2" eb="5">
      <t>キョシュツキン</t>
    </rPh>
    <phoneticPr fontId="8"/>
  </si>
  <si>
    <t>特別国庫含</t>
    <rPh sb="0" eb="2">
      <t>トクベツ</t>
    </rPh>
    <rPh sb="2" eb="4">
      <t>コッコ</t>
    </rPh>
    <rPh sb="4" eb="5">
      <t>フク</t>
    </rPh>
    <phoneticPr fontId="8"/>
  </si>
  <si>
    <t>特別国庫</t>
    <rPh sb="0" eb="2">
      <t>トクベツ</t>
    </rPh>
    <rPh sb="2" eb="4">
      <t>コッコ</t>
    </rPh>
    <phoneticPr fontId="8"/>
  </si>
  <si>
    <t>推計値</t>
    <rPh sb="0" eb="3">
      <t>スイケイチ</t>
    </rPh>
    <phoneticPr fontId="8"/>
  </si>
  <si>
    <t>特別国庫除</t>
    <rPh sb="0" eb="2">
      <t>トクベツ</t>
    </rPh>
    <rPh sb="2" eb="4">
      <t>コッコ</t>
    </rPh>
    <rPh sb="4" eb="5">
      <t>ノゾ</t>
    </rPh>
    <phoneticPr fontId="8"/>
  </si>
  <si>
    <t>財政検証・財政再計算</t>
    <rPh sb="0" eb="2">
      <t>ザイセイ</t>
    </rPh>
    <rPh sb="2" eb="4">
      <t>ケンショウ</t>
    </rPh>
    <rPh sb="5" eb="7">
      <t>ザイセイ</t>
    </rPh>
    <rPh sb="7" eb="10">
      <t>サイケイサン</t>
    </rPh>
    <phoneticPr fontId="8"/>
  </si>
  <si>
    <t>（財政検証）</t>
    <rPh sb="1" eb="3">
      <t>ザイセイ</t>
    </rPh>
    <rPh sb="3" eb="5">
      <t>ケンショウ</t>
    </rPh>
    <phoneticPr fontId="8"/>
  </si>
  <si>
    <t>独自給付費（追加費用含、基礎交付金除）</t>
    <rPh sb="0" eb="2">
      <t>ドクジ</t>
    </rPh>
    <rPh sb="2" eb="5">
      <t>キュウフヒ</t>
    </rPh>
    <rPh sb="6" eb="8">
      <t>ツイカ</t>
    </rPh>
    <rPh sb="8" eb="10">
      <t>ヒヨウ</t>
    </rPh>
    <rPh sb="10" eb="11">
      <t>フク</t>
    </rPh>
    <rPh sb="12" eb="14">
      <t>キソ</t>
    </rPh>
    <rPh sb="14" eb="17">
      <t>コウフキン</t>
    </rPh>
    <rPh sb="17" eb="18">
      <t>ノゾ</t>
    </rPh>
    <phoneticPr fontId="8"/>
  </si>
  <si>
    <t>保険料収入</t>
    <rPh sb="0" eb="3">
      <t>ホケンリョウ</t>
    </rPh>
    <rPh sb="3" eb="5">
      <t>シュウニュウ</t>
    </rPh>
    <phoneticPr fontId="8"/>
  </si>
  <si>
    <t>追加費用</t>
    <rPh sb="0" eb="2">
      <t>ツイカ</t>
    </rPh>
    <rPh sb="2" eb="4">
      <t>ヒヨウ</t>
    </rPh>
    <phoneticPr fontId="8"/>
  </si>
  <si>
    <t>基礎年金拠出金国庫公経済負担</t>
    <rPh sb="0" eb="2">
      <t>キソ</t>
    </rPh>
    <rPh sb="2" eb="4">
      <t>ネンキン</t>
    </rPh>
    <rPh sb="4" eb="7">
      <t>キョシュツキン</t>
    </rPh>
    <rPh sb="7" eb="9">
      <t>コッコ</t>
    </rPh>
    <rPh sb="9" eb="12">
      <t>コウケイザイ</t>
    </rPh>
    <rPh sb="12" eb="14">
      <t>フタン</t>
    </rPh>
    <phoneticPr fontId="8"/>
  </si>
  <si>
    <t>基礎以外国庫公経済負担</t>
    <rPh sb="0" eb="2">
      <t>キソ</t>
    </rPh>
    <rPh sb="2" eb="4">
      <t>イガイ</t>
    </rPh>
    <rPh sb="4" eb="6">
      <t>コッコ</t>
    </rPh>
    <rPh sb="6" eb="9">
      <t>コウケイザイ</t>
    </rPh>
    <rPh sb="9" eb="11">
      <t>フタン</t>
    </rPh>
    <phoneticPr fontId="8"/>
  </si>
  <si>
    <t>国地私計</t>
    <rPh sb="0" eb="1">
      <t>コク</t>
    </rPh>
    <rPh sb="1" eb="2">
      <t>チ</t>
    </rPh>
    <rPh sb="2" eb="3">
      <t>ワタシ</t>
    </rPh>
    <rPh sb="3" eb="4">
      <t>ケイ</t>
    </rPh>
    <phoneticPr fontId="8"/>
  </si>
  <si>
    <t>国地</t>
    <rPh sb="0" eb="1">
      <t>コク</t>
    </rPh>
    <rPh sb="1" eb="2">
      <t>チ</t>
    </rPh>
    <phoneticPr fontId="8"/>
  </si>
  <si>
    <t>国私</t>
    <rPh sb="0" eb="1">
      <t>コク</t>
    </rPh>
    <rPh sb="1" eb="2">
      <t>ワタシ</t>
    </rPh>
    <phoneticPr fontId="8"/>
  </si>
  <si>
    <t>地共</t>
    <rPh sb="0" eb="2">
      <t>チキョウ</t>
    </rPh>
    <phoneticPr fontId="8"/>
  </si>
  <si>
    <t>国共地共私学計</t>
    <rPh sb="0" eb="1">
      <t>コク</t>
    </rPh>
    <rPh sb="2" eb="3">
      <t>チ</t>
    </rPh>
    <rPh sb="3" eb="4">
      <t>トモ</t>
    </rPh>
    <rPh sb="4" eb="6">
      <t>シガク</t>
    </rPh>
    <rPh sb="6" eb="7">
      <t>ケイ</t>
    </rPh>
    <phoneticPr fontId="8"/>
  </si>
  <si>
    <t>国共地共</t>
    <rPh sb="0" eb="1">
      <t>コク</t>
    </rPh>
    <rPh sb="1" eb="2">
      <t>キョウ</t>
    </rPh>
    <rPh sb="2" eb="4">
      <t>チキョウ</t>
    </rPh>
    <phoneticPr fontId="8"/>
  </si>
  <si>
    <t>国共私学計</t>
    <rPh sb="0" eb="1">
      <t>コク</t>
    </rPh>
    <rPh sb="2" eb="4">
      <t>シガク</t>
    </rPh>
    <rPh sb="4" eb="5">
      <t>ケイ</t>
    </rPh>
    <phoneticPr fontId="8"/>
  </si>
  <si>
    <t>○基礎年金給付費（短期推計）</t>
    <rPh sb="1" eb="3">
      <t>キソ</t>
    </rPh>
    <rPh sb="3" eb="5">
      <t>ネンキン</t>
    </rPh>
    <rPh sb="5" eb="8">
      <t>キュウフヒ</t>
    </rPh>
    <rPh sb="9" eb="11">
      <t>タンキ</t>
    </rPh>
    <rPh sb="11" eb="13">
      <t>スイケイ</t>
    </rPh>
    <phoneticPr fontId="8"/>
  </si>
  <si>
    <t>国民年金</t>
    <rPh sb="0" eb="2">
      <t>コクミン</t>
    </rPh>
    <rPh sb="2" eb="4">
      <t>ネンキン</t>
    </rPh>
    <phoneticPr fontId="5"/>
  </si>
  <si>
    <t>厚生年金</t>
    <rPh sb="0" eb="2">
      <t>コウセイ</t>
    </rPh>
    <rPh sb="2" eb="4">
      <t>ネンキン</t>
    </rPh>
    <phoneticPr fontId="5"/>
  </si>
  <si>
    <t>共済年金</t>
    <rPh sb="0" eb="2">
      <t>キョウサイ</t>
    </rPh>
    <rPh sb="2" eb="4">
      <t>ネンキン</t>
    </rPh>
    <phoneticPr fontId="5"/>
  </si>
  <si>
    <t>基礎年金拠出金</t>
    <rPh sb="0" eb="2">
      <t>キソ</t>
    </rPh>
    <rPh sb="2" eb="4">
      <t>ネンキン</t>
    </rPh>
    <rPh sb="4" eb="7">
      <t>キョシュツキン</t>
    </rPh>
    <phoneticPr fontId="5"/>
  </si>
  <si>
    <t>（財政検証）</t>
    <rPh sb="1" eb="3">
      <t>ザイセイ</t>
    </rPh>
    <rPh sb="3" eb="5">
      <t>ケンショウ</t>
    </rPh>
    <phoneticPr fontId="5"/>
  </si>
  <si>
    <t>計</t>
    <rPh sb="0" eb="1">
      <t>ケイ</t>
    </rPh>
    <phoneticPr fontId="5"/>
  </si>
  <si>
    <t>（単位：億円）</t>
    <rPh sb="1" eb="3">
      <t>タンイ</t>
    </rPh>
    <rPh sb="4" eb="6">
      <t>オクエン</t>
    </rPh>
    <phoneticPr fontId="5"/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</si>
</sst>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176" formatCode="#,##0_);[Red]\(#,##0\)"/>
    <numFmt numFmtId="177" formatCode="#,##0.0;[Red]\-#,##0.0"/>
    <numFmt numFmtId="178" formatCode="General_)"/>
    <numFmt numFmtId="179" formatCode="#,##0;\-#,##0;&quot;-&quot;"/>
    <numFmt numFmtId="180" formatCode="_(&quot;$&quot;* #,##0_);_(&quot;$&quot;* \(#,##0\);_(&quot;$&quot;* &quot;-&quot;_);_(@_)"/>
    <numFmt numFmtId="181" formatCode="0.00;&quot;▲ &quot;0.00"/>
    <numFmt numFmtId="182" formatCode="0.000;&quot;▲ &quot;0.000"/>
    <numFmt numFmtId="183" formatCode="0.000_);[Red]\(0.000\)"/>
    <numFmt numFmtId="184" formatCode="#,##0.0"/>
    <numFmt numFmtId="185" formatCode="#,##0.000"/>
    <numFmt numFmtId="186" formatCode="#,##0.00000000000000;[Red]\-#,##0.00000000000000"/>
  </numFmts>
  <fonts count="43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b/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4"/>
      <name val="ＭＳ 明朝"/>
      <family val="1"/>
      <charset val="128"/>
    </font>
    <font>
      <sz val="22"/>
      <color indexed="8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sz val="9"/>
      <color indexed="12"/>
      <name val="ＭＳ 明朝"/>
      <family val="1"/>
      <charset val="128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22"/>
      <name val="ＭＳ 明朝"/>
      <family val="1"/>
      <charset val="128"/>
    </font>
    <font>
      <u/>
      <sz val="9.35"/>
      <color indexed="12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b/>
      <sz val="18"/>
      <color indexed="22"/>
      <name val="ＭＳ 明朝"/>
      <family val="1"/>
      <charset val="128"/>
    </font>
    <font>
      <b/>
      <sz val="15"/>
      <color indexed="2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color indexed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・団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i/>
      <sz val="11"/>
      <color rgb="FFFF0000"/>
      <name val="ＭＳ Ｐゴシック"/>
      <family val="3"/>
      <charset val="128"/>
      <scheme val="minor"/>
    </font>
    <font>
      <i/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95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/>
    <xf numFmtId="38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178" fontId="10" fillId="0" borderId="0"/>
    <xf numFmtId="178" fontId="11" fillId="0" borderId="0" applyNumberFormat="0" applyBorder="0" applyAlignment="0"/>
    <xf numFmtId="178" fontId="11" fillId="0" borderId="0" applyNumberFormat="0" applyBorder="0" applyAlignment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3" fillId="0" borderId="0"/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0" borderId="0"/>
    <xf numFmtId="0" fontId="1" fillId="0" borderId="0"/>
    <xf numFmtId="38" fontId="1" fillId="0" borderId="0" applyFont="0" applyFill="0" applyBorder="0" applyAlignment="0" applyProtection="0"/>
    <xf numFmtId="179" fontId="21" fillId="0" borderId="0" applyFill="0" applyBorder="0" applyAlignment="0"/>
    <xf numFmtId="0" fontId="22" fillId="0" borderId="10" applyFill="0" applyBorder="0">
      <protection locked="0"/>
    </xf>
    <xf numFmtId="41" fontId="23" fillId="0" borderId="0" applyFont="0" applyFill="0" applyBorder="0" applyAlignment="0" applyProtection="0"/>
    <xf numFmtId="180" fontId="23" fillId="0" borderId="0" applyFont="0" applyFill="0" applyBorder="0" applyAlignment="0" applyProtection="0"/>
    <xf numFmtId="0" fontId="24" fillId="0" borderId="16" applyNumberFormat="0" applyAlignment="0" applyProtection="0">
      <alignment horizontal="left" vertical="center"/>
    </xf>
    <xf numFmtId="0" fontId="24" fillId="0" borderId="17">
      <alignment horizontal="left" vertical="center"/>
    </xf>
    <xf numFmtId="0" fontId="25" fillId="0" borderId="0"/>
    <xf numFmtId="3" fontId="2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30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6" fillId="0" borderId="18" applyNumberFormat="0" applyFont="0" applyFill="0" applyAlignment="0" applyProtection="0"/>
    <xf numFmtId="2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/>
    <xf numFmtId="0" fontId="1" fillId="0" borderId="0"/>
    <xf numFmtId="0" fontId="33" fillId="0" borderId="0">
      <alignment vertical="center"/>
    </xf>
    <xf numFmtId="0" fontId="34" fillId="0" borderId="0">
      <alignment horizontal="left"/>
      <protection locked="0"/>
    </xf>
    <xf numFmtId="0" fontId="35" fillId="0" borderId="19" applyFill="0" applyBorder="0" applyAlignment="0" applyProtection="0"/>
    <xf numFmtId="0" fontId="36" fillId="0" borderId="0"/>
    <xf numFmtId="38" fontId="1" fillId="0" borderId="0" applyFont="0" applyFill="0" applyBorder="0" applyAlignment="0" applyProtection="0"/>
    <xf numFmtId="0" fontId="1" fillId="0" borderId="0"/>
    <xf numFmtId="0" fontId="33" fillId="0" borderId="0">
      <alignment vertical="center"/>
    </xf>
  </cellStyleXfs>
  <cellXfs count="140">
    <xf numFmtId="0" fontId="0" fillId="0" borderId="0" xfId="0">
      <alignment vertical="center"/>
    </xf>
    <xf numFmtId="0" fontId="7" fillId="0" borderId="0" xfId="2"/>
    <xf numFmtId="38" fontId="7" fillId="0" borderId="0" xfId="3" applyFont="1"/>
    <xf numFmtId="0" fontId="7" fillId="0" borderId="1" xfId="2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7" fillId="0" borderId="2" xfId="2" applyBorder="1" applyAlignment="1">
      <alignment horizontal="center"/>
    </xf>
    <xf numFmtId="176" fontId="7" fillId="0" borderId="3" xfId="2" applyNumberFormat="1" applyBorder="1" applyAlignment="1">
      <alignment horizontal="center"/>
    </xf>
    <xf numFmtId="38" fontId="7" fillId="0" borderId="4" xfId="3" applyFont="1" applyBorder="1" applyAlignment="1">
      <alignment horizontal="center"/>
    </xf>
    <xf numFmtId="0" fontId="7" fillId="0" borderId="5" xfId="2" applyBorder="1" applyAlignment="1">
      <alignment horizontal="center"/>
    </xf>
    <xf numFmtId="0" fontId="7" fillId="0" borderId="6" xfId="2" applyBorder="1" applyAlignment="1">
      <alignment horizontal="center"/>
    </xf>
    <xf numFmtId="0" fontId="7" fillId="0" borderId="7" xfId="2" applyBorder="1" applyAlignment="1">
      <alignment horizontal="center"/>
    </xf>
    <xf numFmtId="176" fontId="7" fillId="0" borderId="8" xfId="2" applyNumberFormat="1" applyBorder="1" applyAlignment="1">
      <alignment horizontal="center"/>
    </xf>
    <xf numFmtId="38" fontId="7" fillId="0" borderId="9" xfId="3" applyFont="1" applyBorder="1" applyAlignment="1">
      <alignment horizontal="center"/>
    </xf>
    <xf numFmtId="0" fontId="7" fillId="0" borderId="10" xfId="2" applyBorder="1"/>
    <xf numFmtId="176" fontId="7" fillId="0" borderId="11" xfId="2" applyNumberFormat="1" applyBorder="1"/>
    <xf numFmtId="176" fontId="7" fillId="0" borderId="12" xfId="3" applyNumberFormat="1" applyFont="1" applyBorder="1"/>
    <xf numFmtId="38" fontId="0" fillId="0" borderId="11" xfId="3" applyFont="1" applyFill="1" applyBorder="1"/>
    <xf numFmtId="38" fontId="7" fillId="0" borderId="12" xfId="3" applyFont="1" applyFill="1" applyBorder="1"/>
    <xf numFmtId="0" fontId="7" fillId="0" borderId="13" xfId="2" applyBorder="1"/>
    <xf numFmtId="38" fontId="0" fillId="0" borderId="14" xfId="3" applyFont="1" applyBorder="1"/>
    <xf numFmtId="38" fontId="7" fillId="0" borderId="15" xfId="3" applyFont="1" applyBorder="1"/>
    <xf numFmtId="38" fontId="0" fillId="0" borderId="11" xfId="3" applyFont="1" applyBorder="1"/>
    <xf numFmtId="0" fontId="7" fillId="0" borderId="5" xfId="2" applyBorder="1"/>
    <xf numFmtId="38" fontId="7" fillId="0" borderId="0" xfId="3"/>
    <xf numFmtId="38" fontId="7" fillId="0" borderId="4" xfId="3" applyBorder="1" applyAlignment="1">
      <alignment horizontal="center"/>
    </xf>
    <xf numFmtId="38" fontId="7" fillId="0" borderId="9" xfId="3" applyBorder="1" applyAlignment="1">
      <alignment horizontal="center"/>
    </xf>
    <xf numFmtId="176" fontId="7" fillId="0" borderId="12" xfId="3" applyNumberFormat="1" applyBorder="1"/>
    <xf numFmtId="38" fontId="7" fillId="0" borderId="12" xfId="3" applyFill="1" applyBorder="1"/>
    <xf numFmtId="38" fontId="7" fillId="0" borderId="15" xfId="3" applyBorder="1"/>
    <xf numFmtId="38" fontId="7" fillId="0" borderId="12" xfId="3" applyBorder="1"/>
    <xf numFmtId="38" fontId="7" fillId="0" borderId="9" xfId="3" applyBorder="1"/>
    <xf numFmtId="38" fontId="7" fillId="0" borderId="0" xfId="8"/>
    <xf numFmtId="38" fontId="7" fillId="0" borderId="4" xfId="8" applyBorder="1" applyAlignment="1">
      <alignment horizontal="center"/>
    </xf>
    <xf numFmtId="38" fontId="7" fillId="0" borderId="9" xfId="8" applyBorder="1" applyAlignment="1">
      <alignment horizontal="center"/>
    </xf>
    <xf numFmtId="176" fontId="7" fillId="0" borderId="12" xfId="8" applyNumberFormat="1" applyBorder="1"/>
    <xf numFmtId="38" fontId="0" fillId="0" borderId="11" xfId="8" applyFont="1" applyFill="1" applyBorder="1"/>
    <xf numFmtId="38" fontId="7" fillId="0" borderId="12" xfId="8" applyFill="1" applyBorder="1"/>
    <xf numFmtId="38" fontId="0" fillId="0" borderId="14" xfId="8" applyFont="1" applyBorder="1"/>
    <xf numFmtId="38" fontId="7" fillId="0" borderId="15" xfId="8" applyBorder="1"/>
    <xf numFmtId="38" fontId="0" fillId="0" borderId="11" xfId="8" applyFont="1" applyBorder="1"/>
    <xf numFmtId="38" fontId="7" fillId="0" borderId="12" xfId="8" applyBorder="1"/>
    <xf numFmtId="38" fontId="7" fillId="0" borderId="9" xfId="8" applyBorder="1"/>
    <xf numFmtId="0" fontId="7" fillId="0" borderId="0" xfId="2" applyAlignment="1">
      <alignment vertical="center"/>
    </xf>
    <xf numFmtId="38" fontId="7" fillId="0" borderId="0" xfId="3" applyAlignment="1">
      <alignment vertical="center"/>
    </xf>
    <xf numFmtId="0" fontId="7" fillId="0" borderId="1" xfId="2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7" fillId="0" borderId="2" xfId="2" applyBorder="1" applyAlignment="1">
      <alignment horizontal="center" vertical="center"/>
    </xf>
    <xf numFmtId="176" fontId="7" fillId="0" borderId="3" xfId="2" applyNumberFormat="1" applyBorder="1" applyAlignment="1">
      <alignment horizontal="center" vertical="center"/>
    </xf>
    <xf numFmtId="38" fontId="7" fillId="0" borderId="4" xfId="3" applyBorder="1" applyAlignment="1">
      <alignment horizontal="center" vertical="center"/>
    </xf>
    <xf numFmtId="0" fontId="7" fillId="0" borderId="5" xfId="2" applyBorder="1" applyAlignment="1">
      <alignment horizontal="center" vertical="center"/>
    </xf>
    <xf numFmtId="0" fontId="7" fillId="0" borderId="6" xfId="2" applyBorder="1" applyAlignment="1">
      <alignment horizontal="center" vertical="center"/>
    </xf>
    <xf numFmtId="0" fontId="7" fillId="0" borderId="7" xfId="2" applyBorder="1" applyAlignment="1">
      <alignment horizontal="center" vertical="center"/>
    </xf>
    <xf numFmtId="176" fontId="7" fillId="0" borderId="8" xfId="2" applyNumberFormat="1" applyBorder="1" applyAlignment="1">
      <alignment horizontal="center" vertical="center"/>
    </xf>
    <xf numFmtId="38" fontId="7" fillId="0" borderId="9" xfId="3" applyBorder="1" applyAlignment="1">
      <alignment horizontal="center" vertical="center"/>
    </xf>
    <xf numFmtId="0" fontId="7" fillId="0" borderId="10" xfId="2" applyBorder="1" applyAlignment="1">
      <alignment vertical="center"/>
    </xf>
    <xf numFmtId="0" fontId="7" fillId="0" borderId="13" xfId="2" applyBorder="1" applyAlignment="1">
      <alignment vertical="center"/>
    </xf>
    <xf numFmtId="0" fontId="7" fillId="0" borderId="5" xfId="2" applyBorder="1" applyAlignment="1">
      <alignment vertical="center"/>
    </xf>
    <xf numFmtId="38" fontId="4" fillId="0" borderId="0" xfId="3" applyFont="1" applyAlignment="1">
      <alignment horizontal="right" vertical="center"/>
    </xf>
    <xf numFmtId="0" fontId="4" fillId="0" borderId="10" xfId="2" applyFont="1" applyFill="1" applyBorder="1" applyAlignment="1">
      <alignment horizontal="right" vertical="center"/>
    </xf>
    <xf numFmtId="177" fontId="18" fillId="0" borderId="11" xfId="3" applyNumberFormat="1" applyFont="1" applyFill="1" applyBorder="1" applyAlignment="1">
      <alignment vertical="center"/>
    </xf>
    <xf numFmtId="177" fontId="19" fillId="0" borderId="12" xfId="3" applyNumberFormat="1" applyFont="1" applyFill="1" applyBorder="1" applyAlignment="1">
      <alignment vertical="center"/>
    </xf>
    <xf numFmtId="177" fontId="18" fillId="0" borderId="11" xfId="3" applyNumberFormat="1" applyFont="1" applyBorder="1" applyAlignment="1">
      <alignment vertical="center"/>
    </xf>
    <xf numFmtId="177" fontId="19" fillId="0" borderId="12" xfId="3" applyNumberFormat="1" applyFont="1" applyBorder="1" applyAlignment="1">
      <alignment vertical="center"/>
    </xf>
    <xf numFmtId="177" fontId="18" fillId="0" borderId="14" xfId="3" applyNumberFormat="1" applyFont="1" applyBorder="1" applyAlignment="1">
      <alignment vertical="center"/>
    </xf>
    <xf numFmtId="177" fontId="19" fillId="0" borderId="15" xfId="3" applyNumberFormat="1" applyFont="1" applyBorder="1" applyAlignment="1">
      <alignment vertical="center"/>
    </xf>
    <xf numFmtId="177" fontId="18" fillId="0" borderId="8" xfId="3" applyNumberFormat="1" applyFont="1" applyBorder="1" applyAlignment="1">
      <alignment vertical="center"/>
    </xf>
    <xf numFmtId="177" fontId="19" fillId="0" borderId="9" xfId="3" applyNumberFormat="1" applyFont="1" applyBorder="1" applyAlignment="1">
      <alignment vertical="center"/>
    </xf>
    <xf numFmtId="0" fontId="4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1" fillId="0" borderId="0" xfId="57"/>
    <xf numFmtId="38" fontId="1" fillId="0" borderId="12" xfId="58" applyFill="1" applyBorder="1"/>
    <xf numFmtId="38" fontId="1" fillId="0" borderId="0" xfId="57" applyNumberFormat="1"/>
    <xf numFmtId="0" fontId="7" fillId="0" borderId="10" xfId="2" applyFill="1" applyBorder="1"/>
    <xf numFmtId="0" fontId="7" fillId="0" borderId="13" xfId="2" applyFill="1" applyBorder="1"/>
    <xf numFmtId="177" fontId="7" fillId="0" borderId="0" xfId="2" applyNumberFormat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2" applyFont="1"/>
    <xf numFmtId="38" fontId="7" fillId="0" borderId="0" xfId="1" applyFont="1" applyAlignment="1"/>
    <xf numFmtId="0" fontId="33" fillId="0" borderId="0" xfId="88">
      <alignment vertical="center"/>
    </xf>
    <xf numFmtId="0" fontId="33" fillId="0" borderId="0" xfId="88" applyBorder="1">
      <alignment vertical="center"/>
    </xf>
    <xf numFmtId="0" fontId="33" fillId="0" borderId="0" xfId="88" applyBorder="1" applyAlignment="1">
      <alignment horizontal="center" vertical="center"/>
    </xf>
    <xf numFmtId="181" fontId="33" fillId="0" borderId="0" xfId="88" applyNumberFormat="1" applyBorder="1">
      <alignment vertical="center"/>
    </xf>
    <xf numFmtId="182" fontId="33" fillId="0" borderId="0" xfId="88" applyNumberFormat="1" applyBorder="1">
      <alignment vertical="center"/>
    </xf>
    <xf numFmtId="183" fontId="33" fillId="0" borderId="0" xfId="88" applyNumberFormat="1" applyBorder="1">
      <alignment vertical="center"/>
    </xf>
    <xf numFmtId="0" fontId="33" fillId="0" borderId="3" xfId="88" applyBorder="1">
      <alignment vertical="center"/>
    </xf>
    <xf numFmtId="0" fontId="33" fillId="0" borderId="1" xfId="88" applyBorder="1" applyAlignment="1">
      <alignment horizontal="center" vertical="center"/>
    </xf>
    <xf numFmtId="0" fontId="33" fillId="0" borderId="4" xfId="88" applyBorder="1">
      <alignment vertical="center"/>
    </xf>
    <xf numFmtId="0" fontId="33" fillId="0" borderId="2" xfId="88" applyBorder="1">
      <alignment vertical="center"/>
    </xf>
    <xf numFmtId="0" fontId="33" fillId="0" borderId="11" xfId="88" applyBorder="1" applyAlignment="1">
      <alignment horizontal="center" vertical="center"/>
    </xf>
    <xf numFmtId="0" fontId="33" fillId="0" borderId="10" xfId="88" applyBorder="1" applyAlignment="1">
      <alignment horizontal="center" vertical="center"/>
    </xf>
    <xf numFmtId="0" fontId="33" fillId="0" borderId="12" xfId="88" applyBorder="1">
      <alignment vertical="center"/>
    </xf>
    <xf numFmtId="0" fontId="33" fillId="0" borderId="8" xfId="88" applyBorder="1">
      <alignment vertical="center"/>
    </xf>
    <xf numFmtId="0" fontId="37" fillId="0" borderId="20" xfId="88" applyFont="1" applyBorder="1" applyAlignment="1">
      <alignment horizontal="center" vertical="center"/>
    </xf>
    <xf numFmtId="0" fontId="37" fillId="0" borderId="21" xfId="88" applyFont="1" applyBorder="1" applyAlignment="1">
      <alignment horizontal="center" vertical="center"/>
    </xf>
    <xf numFmtId="0" fontId="37" fillId="0" borderId="22" xfId="88" applyFont="1" applyBorder="1" applyAlignment="1">
      <alignment horizontal="center" vertical="center"/>
    </xf>
    <xf numFmtId="0" fontId="33" fillId="0" borderId="11" xfId="88" applyBorder="1">
      <alignment vertical="center"/>
    </xf>
    <xf numFmtId="184" fontId="33" fillId="0" borderId="23" xfId="88" applyNumberFormat="1" applyBorder="1">
      <alignment vertical="center"/>
    </xf>
    <xf numFmtId="184" fontId="33" fillId="0" borderId="24" xfId="88" applyNumberFormat="1" applyBorder="1">
      <alignment vertical="center"/>
    </xf>
    <xf numFmtId="184" fontId="33" fillId="0" borderId="25" xfId="88" applyNumberFormat="1" applyBorder="1">
      <alignment vertical="center"/>
    </xf>
    <xf numFmtId="184" fontId="38" fillId="0" borderId="26" xfId="88" applyNumberFormat="1" applyFont="1" applyBorder="1">
      <alignment vertical="center"/>
    </xf>
    <xf numFmtId="184" fontId="38" fillId="0" borderId="27" xfId="88" applyNumberFormat="1" applyFont="1" applyBorder="1">
      <alignment vertical="center"/>
    </xf>
    <xf numFmtId="184" fontId="33" fillId="0" borderId="28" xfId="88" applyNumberFormat="1" applyBorder="1">
      <alignment vertical="center"/>
    </xf>
    <xf numFmtId="184" fontId="33" fillId="0" borderId="29" xfId="88" applyNumberFormat="1" applyBorder="1">
      <alignment vertical="center"/>
    </xf>
    <xf numFmtId="184" fontId="33" fillId="0" borderId="30" xfId="88" applyNumberFormat="1" applyBorder="1">
      <alignment vertical="center"/>
    </xf>
    <xf numFmtId="184" fontId="33" fillId="0" borderId="31" xfId="88" applyNumberFormat="1" applyBorder="1">
      <alignment vertical="center"/>
    </xf>
    <xf numFmtId="184" fontId="33" fillId="0" borderId="32" xfId="88" applyNumberFormat="1" applyBorder="1">
      <alignment vertical="center"/>
    </xf>
    <xf numFmtId="0" fontId="39" fillId="0" borderId="0" xfId="88" applyFont="1" applyBorder="1" applyAlignment="1">
      <alignment horizontal="center" vertical="center"/>
    </xf>
    <xf numFmtId="0" fontId="33" fillId="0" borderId="0" xfId="88" applyBorder="1" applyAlignment="1">
      <alignment horizontal="center" vertical="center" shrinkToFit="1"/>
    </xf>
    <xf numFmtId="0" fontId="39" fillId="0" borderId="0" xfId="88" applyFont="1" applyFill="1" applyBorder="1" applyAlignment="1">
      <alignment horizontal="center" vertical="center"/>
    </xf>
    <xf numFmtId="0" fontId="33" fillId="0" borderId="0" xfId="88" applyFill="1" applyBorder="1" applyAlignment="1">
      <alignment horizontal="center" vertical="center"/>
    </xf>
    <xf numFmtId="182" fontId="38" fillId="0" borderId="0" xfId="88" applyNumberFormat="1" applyFont="1" applyBorder="1">
      <alignment vertical="center"/>
    </xf>
    <xf numFmtId="184" fontId="33" fillId="0" borderId="0" xfId="88" applyNumberFormat="1" applyBorder="1">
      <alignment vertical="center"/>
    </xf>
    <xf numFmtId="185" fontId="33" fillId="0" borderId="0" xfId="88" applyNumberFormat="1" applyBorder="1">
      <alignment vertical="center"/>
    </xf>
    <xf numFmtId="182" fontId="33" fillId="0" borderId="0" xfId="88" applyNumberFormat="1" applyFill="1" applyBorder="1">
      <alignment vertical="center"/>
    </xf>
    <xf numFmtId="182" fontId="38" fillId="0" borderId="0" xfId="88" applyNumberFormat="1" applyFont="1" applyFill="1" applyBorder="1">
      <alignment vertical="center"/>
    </xf>
    <xf numFmtId="184" fontId="33" fillId="0" borderId="0" xfId="88" applyNumberFormat="1" applyFill="1" applyBorder="1">
      <alignment vertical="center"/>
    </xf>
    <xf numFmtId="184" fontId="33" fillId="0" borderId="0" xfId="88" applyNumberFormat="1">
      <alignment vertical="center"/>
    </xf>
    <xf numFmtId="182" fontId="40" fillId="0" borderId="0" xfId="88" applyNumberFormat="1" applyFont="1" applyFill="1" applyBorder="1">
      <alignment vertical="center"/>
    </xf>
    <xf numFmtId="185" fontId="33" fillId="0" borderId="0" xfId="88" applyNumberFormat="1" applyFill="1" applyBorder="1">
      <alignment vertical="center"/>
    </xf>
    <xf numFmtId="182" fontId="41" fillId="0" borderId="0" xfId="88" applyNumberFormat="1" applyFont="1" applyFill="1" applyBorder="1">
      <alignment vertical="center"/>
    </xf>
    <xf numFmtId="182" fontId="42" fillId="0" borderId="0" xfId="88" applyNumberFormat="1" applyFont="1" applyFill="1" applyBorder="1">
      <alignment vertical="center"/>
    </xf>
    <xf numFmtId="3" fontId="33" fillId="0" borderId="0" xfId="88" applyNumberFormat="1">
      <alignment vertical="center"/>
    </xf>
    <xf numFmtId="0" fontId="1" fillId="0" borderId="0" xfId="57" applyFont="1"/>
    <xf numFmtId="3" fontId="1" fillId="0" borderId="0" xfId="57" applyNumberFormat="1"/>
    <xf numFmtId="38" fontId="1" fillId="0" borderId="0" xfId="1" applyFont="1" applyAlignment="1"/>
    <xf numFmtId="38" fontId="33" fillId="0" borderId="11" xfId="58" applyFont="1" applyFill="1" applyBorder="1"/>
    <xf numFmtId="38" fontId="33" fillId="0" borderId="14" xfId="58" applyFont="1" applyFill="1" applyBorder="1"/>
    <xf numFmtId="38" fontId="1" fillId="0" borderId="15" xfId="58" applyFill="1" applyBorder="1"/>
    <xf numFmtId="38" fontId="1" fillId="0" borderId="12" xfId="58" applyFont="1" applyFill="1" applyBorder="1"/>
    <xf numFmtId="38" fontId="1" fillId="0" borderId="15" xfId="58" applyFont="1" applyFill="1" applyBorder="1"/>
    <xf numFmtId="38" fontId="1" fillId="0" borderId="11" xfId="58" applyFont="1" applyFill="1" applyBorder="1"/>
    <xf numFmtId="186" fontId="7" fillId="0" borderId="0" xfId="2" applyNumberFormat="1" applyAlignment="1">
      <alignment vertical="center"/>
    </xf>
    <xf numFmtId="38" fontId="0" fillId="0" borderId="8" xfId="3" applyFont="1" applyBorder="1"/>
    <xf numFmtId="38" fontId="1" fillId="0" borderId="0" xfId="3" applyFont="1" applyAlignment="1">
      <alignment horizontal="right"/>
    </xf>
    <xf numFmtId="38" fontId="33" fillId="0" borderId="8" xfId="58" applyFont="1" applyFill="1" applyBorder="1"/>
    <xf numFmtId="38" fontId="1" fillId="0" borderId="9" xfId="58" applyFill="1" applyBorder="1"/>
    <xf numFmtId="38" fontId="1" fillId="0" borderId="9" xfId="58" applyFont="1" applyFill="1" applyBorder="1"/>
    <xf numFmtId="38" fontId="0" fillId="0" borderId="8" xfId="8" applyFont="1" applyBorder="1"/>
    <xf numFmtId="38" fontId="16" fillId="0" borderId="0" xfId="8" applyFont="1" applyFill="1" applyAlignment="1">
      <alignment horizontal="center" vertical="center"/>
    </xf>
    <xf numFmtId="38" fontId="17" fillId="0" borderId="0" xfId="8" applyFont="1" applyFill="1" applyAlignment="1">
      <alignment horizontal="center" vertical="center"/>
    </xf>
  </cellXfs>
  <cellStyles count="95">
    <cellStyle name="Calc Currency (0)" xfId="59"/>
    <cellStyle name="CELL" xfId="60"/>
    <cellStyle name="Comma [0]" xfId="61"/>
    <cellStyle name="Currency [0]" xfId="62"/>
    <cellStyle name="Header1" xfId="63"/>
    <cellStyle name="Header2" xfId="64"/>
    <cellStyle name="Normal_#18-Internet" xfId="65"/>
    <cellStyle name="Sbold" xfId="5"/>
    <cellStyle name="Snorm" xfId="6"/>
    <cellStyle name="socxn" xfId="7"/>
    <cellStyle name="カンマ" xfId="66"/>
    <cellStyle name="パーセント 2" xfId="4"/>
    <cellStyle name="パーセント 2 2" xfId="67"/>
    <cellStyle name="パーセント 2 3" xfId="68"/>
    <cellStyle name="パーセント 3" xfId="69"/>
    <cellStyle name="パーセント 4" xfId="70"/>
    <cellStyle name="パーセント 5" xfId="71"/>
    <cellStyle name="ハイパーリンク 2" xfId="72"/>
    <cellStyle name="円" xfId="73"/>
    <cellStyle name="桁区切り" xfId="1" builtinId="6"/>
    <cellStyle name="桁区切り 10" xfId="8"/>
    <cellStyle name="桁区切り 10 2" xfId="92"/>
    <cellStyle name="桁区切り 11" xfId="9"/>
    <cellStyle name="桁区切り 12" xfId="10"/>
    <cellStyle name="桁区切り 13" xfId="11"/>
    <cellStyle name="桁区切り 14" xfId="12"/>
    <cellStyle name="桁区切り 15" xfId="13"/>
    <cellStyle name="桁区切り 16" xfId="14"/>
    <cellStyle name="桁区切り 17" xfId="15"/>
    <cellStyle name="桁区切り 18" xfId="16"/>
    <cellStyle name="桁区切り 19" xfId="17"/>
    <cellStyle name="桁区切り 2" xfId="3"/>
    <cellStyle name="桁区切り 2 2" xfId="58"/>
    <cellStyle name="桁区切り 2 3" xfId="74"/>
    <cellStyle name="桁区切り 2 4" xfId="75"/>
    <cellStyle name="桁区切り 20" xfId="18"/>
    <cellStyle name="桁区切り 21" xfId="19"/>
    <cellStyle name="桁区切り 22" xfId="20"/>
    <cellStyle name="桁区切り 23" xfId="21"/>
    <cellStyle name="桁区切り 24" xfId="22"/>
    <cellStyle name="桁区切り 25" xfId="23"/>
    <cellStyle name="桁区切り 3" xfId="24"/>
    <cellStyle name="桁区切り 3 2" xfId="76"/>
    <cellStyle name="桁区切り 3 3" xfId="77"/>
    <cellStyle name="桁区切り 4" xfId="25"/>
    <cellStyle name="桁区切り 5" xfId="26"/>
    <cellStyle name="桁区切り 6" xfId="27"/>
    <cellStyle name="桁区切り 6 2" xfId="78"/>
    <cellStyle name="桁区切り 6 3" xfId="79"/>
    <cellStyle name="桁区切り 7" xfId="28"/>
    <cellStyle name="桁区切り 8" xfId="29"/>
    <cellStyle name="桁区切り 9" xfId="30"/>
    <cellStyle name="見出し１" xfId="80"/>
    <cellStyle name="見出し２" xfId="81"/>
    <cellStyle name="合計" xfId="82"/>
    <cellStyle name="小数" xfId="83"/>
    <cellStyle name="日付" xfId="84"/>
    <cellStyle name="年月" xfId="85"/>
    <cellStyle name="標準" xfId="0" builtinId="0"/>
    <cellStyle name="標準 10" xfId="31"/>
    <cellStyle name="標準 11" xfId="32"/>
    <cellStyle name="標準 12" xfId="33"/>
    <cellStyle name="標準 13" xfId="34"/>
    <cellStyle name="標準 14" xfId="35"/>
    <cellStyle name="標準 15" xfId="36"/>
    <cellStyle name="標準 16" xfId="37"/>
    <cellStyle name="標準 17" xfId="38"/>
    <cellStyle name="標準 18" xfId="39"/>
    <cellStyle name="標準 19" xfId="40"/>
    <cellStyle name="標準 2" xfId="2"/>
    <cellStyle name="標準 2 2" xfId="41"/>
    <cellStyle name="標準 2 3" xfId="57"/>
    <cellStyle name="標準 2 3 2" xfId="93"/>
    <cellStyle name="標準 2_070727旧３階部分の給付（名目）" xfId="42"/>
    <cellStyle name="標準 20" xfId="43"/>
    <cellStyle name="標準 21" xfId="44"/>
    <cellStyle name="標準 22" xfId="45"/>
    <cellStyle name="標準 23" xfId="46"/>
    <cellStyle name="標準 24" xfId="47"/>
    <cellStyle name="標準 25" xfId="48"/>
    <cellStyle name="標準 26" xfId="94"/>
    <cellStyle name="標準 3" xfId="49"/>
    <cellStyle name="標準 3 2" xfId="86"/>
    <cellStyle name="標準 4" xfId="50"/>
    <cellStyle name="標準 5" xfId="51"/>
    <cellStyle name="標準 6" xfId="52"/>
    <cellStyle name="標準 6 2" xfId="87"/>
    <cellStyle name="標準 6 3" xfId="88"/>
    <cellStyle name="標準 7" xfId="53"/>
    <cellStyle name="標準 8" xfId="54"/>
    <cellStyle name="標準 9" xfId="55"/>
    <cellStyle name="表題" xfId="89"/>
    <cellStyle name="表頭" xfId="90"/>
    <cellStyle name="磨葬e義" xfId="91"/>
    <cellStyle name="未定義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5"/>
  <sheetViews>
    <sheetView tabSelected="1" zoomScale="85" zoomScaleNormal="85" workbookViewId="0">
      <selection sqref="A1:H1"/>
    </sheetView>
  </sheetViews>
  <sheetFormatPr defaultRowHeight="22.5" customHeight="1"/>
  <cols>
    <col min="1" max="1" width="9.5" style="42" bestFit="1" customWidth="1"/>
    <col min="2" max="7" width="11.25" style="42" customWidth="1"/>
    <col min="8" max="8" width="11.25" style="43" customWidth="1"/>
    <col min="9" max="10" width="9" style="42"/>
    <col min="11" max="11" width="19.375" style="42" bestFit="1" customWidth="1"/>
    <col min="12" max="12" width="18.125" style="42" bestFit="1" customWidth="1"/>
    <col min="13" max="13" width="19.375" style="42" bestFit="1" customWidth="1"/>
    <col min="14" max="14" width="18.125" style="42" bestFit="1" customWidth="1"/>
    <col min="15" max="15" width="19.375" style="42" bestFit="1" customWidth="1"/>
    <col min="16" max="17" width="18.125" style="42" bestFit="1" customWidth="1"/>
    <col min="18" max="16384" width="9" style="42"/>
  </cols>
  <sheetData>
    <row r="1" spans="1:17" ht="22.5" customHeight="1">
      <c r="A1" s="138" t="s">
        <v>11</v>
      </c>
      <c r="B1" s="138"/>
      <c r="C1" s="138"/>
      <c r="D1" s="138"/>
      <c r="E1" s="138"/>
      <c r="F1" s="138"/>
      <c r="G1" s="138"/>
      <c r="H1" s="138"/>
    </row>
    <row r="2" spans="1:17" ht="22.5" customHeight="1">
      <c r="A2" s="139" t="s">
        <v>24</v>
      </c>
      <c r="B2" s="139"/>
      <c r="C2" s="139"/>
      <c r="D2" s="139"/>
      <c r="E2" s="139"/>
      <c r="F2" s="139"/>
      <c r="G2" s="139"/>
      <c r="H2" s="139"/>
    </row>
    <row r="3" spans="1:17" ht="22.5" customHeight="1">
      <c r="H3" s="57" t="s">
        <v>14</v>
      </c>
    </row>
    <row r="4" spans="1:17" ht="22.5" customHeight="1">
      <c r="A4" s="44" t="s">
        <v>0</v>
      </c>
      <c r="B4" s="44" t="s">
        <v>1</v>
      </c>
      <c r="C4" s="45" t="s">
        <v>2</v>
      </c>
      <c r="D4" s="46"/>
      <c r="E4" s="46"/>
      <c r="F4" s="46"/>
      <c r="G4" s="47" t="s">
        <v>3</v>
      </c>
      <c r="H4" s="48" t="s">
        <v>4</v>
      </c>
      <c r="I4" s="75"/>
    </row>
    <row r="5" spans="1:17" ht="22.5" customHeight="1">
      <c r="A5" s="49"/>
      <c r="B5" s="49" t="s">
        <v>5</v>
      </c>
      <c r="C5" s="49"/>
      <c r="D5" s="50" t="s">
        <v>6</v>
      </c>
      <c r="E5" s="51" t="s">
        <v>7</v>
      </c>
      <c r="F5" s="50" t="s">
        <v>8</v>
      </c>
      <c r="G5" s="52"/>
      <c r="H5" s="53"/>
    </row>
    <row r="6" spans="1:17" ht="22.5" customHeight="1">
      <c r="A6" s="58" t="s">
        <v>13</v>
      </c>
      <c r="B6" s="59">
        <f>【全制度計】!B5/10000</f>
        <v>53.578400726697396</v>
      </c>
      <c r="C6" s="59">
        <f>【全制度計】!C5/10000</f>
        <v>32.871928967974313</v>
      </c>
      <c r="D6" s="59">
        <f>【全制度計】!D5/10000</f>
        <v>15.18740016584295</v>
      </c>
      <c r="E6" s="59">
        <f>【全制度計】!E5/10000</f>
        <v>16.19262880213136</v>
      </c>
      <c r="F6" s="59">
        <f>【全制度計】!F5/10000</f>
        <v>1.4919</v>
      </c>
      <c r="G6" s="59">
        <f>【全制度計】!G5/10000</f>
        <v>11.54818742195806</v>
      </c>
      <c r="H6" s="60">
        <f>【全制度計】!H5/10000</f>
        <v>0.72360559400000002</v>
      </c>
      <c r="I6" s="74"/>
      <c r="K6" s="131"/>
      <c r="L6" s="131"/>
      <c r="M6" s="131"/>
      <c r="N6" s="131"/>
      <c r="O6" s="131"/>
      <c r="P6" s="131"/>
      <c r="Q6" s="131"/>
    </row>
    <row r="7" spans="1:17" ht="22.5" customHeight="1">
      <c r="A7" s="54">
        <v>24</v>
      </c>
      <c r="B7" s="61">
        <f>【全制度計】!B6/10000</f>
        <v>54.857998448169766</v>
      </c>
      <c r="C7" s="61">
        <f>【全制度計】!C6/10000</f>
        <v>33.862639392203882</v>
      </c>
      <c r="D7" s="61">
        <f>【全制度計】!D6/10000</f>
        <v>15.54917651074185</v>
      </c>
      <c r="E7" s="61">
        <f>【全制度計】!E6/10000</f>
        <v>17.071050918702085</v>
      </c>
      <c r="F7" s="61">
        <f>【全制度計】!F6/10000</f>
        <v>1.2424119627599368</v>
      </c>
      <c r="G7" s="61">
        <f>【全制度計】!G6/10000</f>
        <v>11.795482763630819</v>
      </c>
      <c r="H7" s="62">
        <f>【全制度計】!H6/10000</f>
        <v>0.63693911574920969</v>
      </c>
      <c r="I7" s="74"/>
      <c r="K7" s="131"/>
      <c r="L7" s="131"/>
      <c r="M7" s="131"/>
      <c r="N7" s="131"/>
      <c r="O7" s="131"/>
      <c r="P7" s="131"/>
      <c r="Q7" s="131"/>
    </row>
    <row r="8" spans="1:17" ht="22.5" customHeight="1">
      <c r="A8" s="54">
        <v>25</v>
      </c>
      <c r="B8" s="61">
        <f>【全制度計】!B7/10000</f>
        <v>56.426693294088345</v>
      </c>
      <c r="C8" s="61">
        <f>【全制度計】!C7/10000</f>
        <v>34.892230013890732</v>
      </c>
      <c r="D8" s="61">
        <f>【全制度計】!D7/10000</f>
        <v>16.087410496569976</v>
      </c>
      <c r="E8" s="61">
        <f>【全制度計】!E7/10000</f>
        <v>17.626448553884373</v>
      </c>
      <c r="F8" s="61">
        <f>【全制度計】!F7/10000</f>
        <v>1.1783709634363821</v>
      </c>
      <c r="G8" s="61">
        <f>【全制度計】!G7/10000</f>
        <v>12.263104264697809</v>
      </c>
      <c r="H8" s="62">
        <f>【全制度計】!H7/10000</f>
        <v>0.65106724784725112</v>
      </c>
      <c r="I8" s="74"/>
      <c r="K8" s="131"/>
      <c r="L8" s="131"/>
      <c r="M8" s="131"/>
      <c r="N8" s="131"/>
      <c r="O8" s="131"/>
      <c r="P8" s="131"/>
      <c r="Q8" s="131"/>
    </row>
    <row r="9" spans="1:17" ht="22.5" customHeight="1">
      <c r="A9" s="54">
        <v>26</v>
      </c>
      <c r="B9" s="61">
        <f>【全制度計】!B8/10000</f>
        <v>57.299744270366126</v>
      </c>
      <c r="C9" s="61">
        <f>【全制度計】!C8/10000</f>
        <v>35.974596309864573</v>
      </c>
      <c r="D9" s="61">
        <f>【全制度計】!D8/10000</f>
        <v>16.634616660333986</v>
      </c>
      <c r="E9" s="61">
        <f>【全制度計】!E8/10000</f>
        <v>18.227311807801435</v>
      </c>
      <c r="F9" s="61">
        <f>【全制度計】!F8/10000</f>
        <v>1.1126678417291489</v>
      </c>
      <c r="G9" s="61">
        <f>【全制度計】!G8/10000</f>
        <v>12.691132727133787</v>
      </c>
      <c r="H9" s="62">
        <f>【全制度計】!H8/10000</f>
        <v>0.66003683783733058</v>
      </c>
      <c r="I9" s="74"/>
      <c r="K9" s="131"/>
      <c r="L9" s="131"/>
      <c r="M9" s="131"/>
      <c r="N9" s="131"/>
      <c r="O9" s="131"/>
      <c r="P9" s="131"/>
      <c r="Q9" s="131"/>
    </row>
    <row r="10" spans="1:17" ht="22.5" customHeight="1">
      <c r="A10" s="55">
        <v>27</v>
      </c>
      <c r="B10" s="63">
        <f>【全制度計】!B9/10000</f>
        <v>58.161809562131317</v>
      </c>
      <c r="C10" s="63">
        <f>【全制度計】!C9/10000</f>
        <v>37.124727896125357</v>
      </c>
      <c r="D10" s="63">
        <f>【全制度計】!D9/10000</f>
        <v>17.201174818041352</v>
      </c>
      <c r="E10" s="63">
        <f>【全制度計】!E9/10000</f>
        <v>18.875996907864888</v>
      </c>
      <c r="F10" s="63">
        <f>【全制度計】!F9/10000</f>
        <v>1.0475561702191205</v>
      </c>
      <c r="G10" s="63">
        <f>【全制度計】!G9/10000</f>
        <v>12.866427715070843</v>
      </c>
      <c r="H10" s="64">
        <f>【全制度計】!H9/10000</f>
        <v>0.66619440098427352</v>
      </c>
      <c r="I10" s="74"/>
      <c r="K10" s="131"/>
      <c r="L10" s="131"/>
      <c r="M10" s="131"/>
      <c r="N10" s="131"/>
      <c r="O10" s="131"/>
      <c r="P10" s="131"/>
      <c r="Q10" s="131"/>
    </row>
    <row r="11" spans="1:17" ht="22.5" customHeight="1">
      <c r="A11" s="54">
        <v>28</v>
      </c>
      <c r="B11" s="61">
        <f>【全制度計】!B10/10000</f>
        <v>57.314767982515335</v>
      </c>
      <c r="C11" s="61">
        <f>【全制度計】!C10/10000</f>
        <v>38.371474096558238</v>
      </c>
      <c r="D11" s="61">
        <f>【全制度計】!D10/10000</f>
        <v>17.81444491427516</v>
      </c>
      <c r="E11" s="61">
        <f>【全制度計】!E10/10000</f>
        <v>19.575661616689693</v>
      </c>
      <c r="F11" s="61">
        <f>【全制度計】!F10/10000</f>
        <v>0.981367565593387</v>
      </c>
      <c r="G11" s="61">
        <f>【全制度計】!G10/10000</f>
        <v>12.225133756819513</v>
      </c>
      <c r="H11" s="62">
        <f>【全制度計】!H10/10000</f>
        <v>0.67101075529877641</v>
      </c>
      <c r="I11" s="74"/>
      <c r="K11" s="131"/>
      <c r="L11" s="131"/>
      <c r="M11" s="131"/>
      <c r="N11" s="131"/>
      <c r="O11" s="131"/>
      <c r="P11" s="131"/>
      <c r="Q11" s="131"/>
    </row>
    <row r="12" spans="1:17" ht="22.5" customHeight="1">
      <c r="A12" s="54">
        <v>29</v>
      </c>
      <c r="B12" s="61">
        <f>【全制度計】!B11/10000</f>
        <v>57.854538003925306</v>
      </c>
      <c r="C12" s="61">
        <f>【全制度計】!C11/10000</f>
        <v>39.580065030964739</v>
      </c>
      <c r="D12" s="61">
        <f>【全制度計】!D11/10000</f>
        <v>18.397947541812044</v>
      </c>
      <c r="E12" s="61">
        <f>【全制度計】!E11/10000</f>
        <v>20.260382965909795</v>
      </c>
      <c r="F12" s="61">
        <f>【全制度計】!F11/10000</f>
        <v>0.92173452324290361</v>
      </c>
      <c r="G12" s="61">
        <f>【全制度計】!G11/10000</f>
        <v>12.356882664449897</v>
      </c>
      <c r="H12" s="62">
        <f>【全制度計】!H11/10000</f>
        <v>0.67488612718480656</v>
      </c>
      <c r="I12" s="74"/>
      <c r="K12" s="131"/>
      <c r="L12" s="131"/>
      <c r="M12" s="131"/>
      <c r="N12" s="131"/>
      <c r="O12" s="131"/>
      <c r="P12" s="131"/>
      <c r="Q12" s="131"/>
    </row>
    <row r="13" spans="1:17" ht="22.5" customHeight="1">
      <c r="A13" s="54">
        <v>30</v>
      </c>
      <c r="B13" s="61">
        <f>【全制度計】!B12/10000</f>
        <v>58.48935921660388</v>
      </c>
      <c r="C13" s="61">
        <f>【全制度計】!C12/10000</f>
        <v>40.619298603197848</v>
      </c>
      <c r="D13" s="61">
        <f>【全制度計】!D12/10000</f>
        <v>18.92207843611051</v>
      </c>
      <c r="E13" s="61">
        <f>【全制度計】!E12/10000</f>
        <v>20.835393774405329</v>
      </c>
      <c r="F13" s="61">
        <f>【全制度計】!F12/10000</f>
        <v>0.86182639268200878</v>
      </c>
      <c r="G13" s="61">
        <f>【全制度計】!G12/10000</f>
        <v>12.469717215535914</v>
      </c>
      <c r="H13" s="62">
        <f>【全制度計】!H12/10000</f>
        <v>0.67927448387454692</v>
      </c>
      <c r="I13" s="74"/>
      <c r="K13" s="131"/>
      <c r="L13" s="131"/>
      <c r="M13" s="131"/>
      <c r="N13" s="131"/>
      <c r="O13" s="131"/>
      <c r="P13" s="131"/>
      <c r="Q13" s="131"/>
    </row>
    <row r="14" spans="1:17" ht="22.5" customHeight="1">
      <c r="A14" s="54">
        <v>31</v>
      </c>
      <c r="B14" s="61">
        <f>【全制度計】!B13/10000</f>
        <v>58.760112988950894</v>
      </c>
      <c r="C14" s="61">
        <f>【全制度計】!C13/10000</f>
        <v>41.654379154485738</v>
      </c>
      <c r="D14" s="61">
        <f>【全制度計】!D13/10000</f>
        <v>19.446122675108143</v>
      </c>
      <c r="E14" s="61">
        <f>【全制度計】!E13/10000</f>
        <v>21.405315068386159</v>
      </c>
      <c r="F14" s="61">
        <f>【全制度計】!F13/10000</f>
        <v>0.80294141099143568</v>
      </c>
      <c r="G14" s="61">
        <f>【全制度計】!G13/10000</f>
        <v>12.573910222265228</v>
      </c>
      <c r="H14" s="62">
        <f>【全制度計】!H13/10000</f>
        <v>0.68299674950557232</v>
      </c>
      <c r="I14" s="74"/>
      <c r="K14" s="131"/>
      <c r="L14" s="131"/>
      <c r="M14" s="131"/>
      <c r="N14" s="131"/>
      <c r="O14" s="131"/>
      <c r="P14" s="131"/>
      <c r="Q14" s="131"/>
    </row>
    <row r="15" spans="1:17" ht="22.5" customHeight="1">
      <c r="A15" s="55">
        <v>32</v>
      </c>
      <c r="B15" s="63">
        <f>【全制度計】!B14/10000</f>
        <v>59.197665402461894</v>
      </c>
      <c r="C15" s="63">
        <f>【全制度計】!C14/10000</f>
        <v>42.717158349983642</v>
      </c>
      <c r="D15" s="63">
        <f>【全制度計】!D14/10000</f>
        <v>19.980189699490925</v>
      </c>
      <c r="E15" s="63">
        <f>【全制度計】!E14/10000</f>
        <v>21.990668319322921</v>
      </c>
      <c r="F15" s="63">
        <f>【全制度計】!F14/10000</f>
        <v>0.74630033116979622</v>
      </c>
      <c r="G15" s="63">
        <f>【全制度計】!G14/10000</f>
        <v>12.689271313415428</v>
      </c>
      <c r="H15" s="64">
        <f>【全制度計】!H14/10000</f>
        <v>0.68696150136421874</v>
      </c>
      <c r="I15" s="74"/>
      <c r="K15" s="131"/>
      <c r="L15" s="131"/>
      <c r="M15" s="131"/>
      <c r="N15" s="131"/>
      <c r="O15" s="131"/>
      <c r="P15" s="131"/>
      <c r="Q15" s="131"/>
    </row>
    <row r="16" spans="1:17" ht="22.5" customHeight="1">
      <c r="A16" s="54">
        <v>33</v>
      </c>
      <c r="B16" s="61">
        <f>【全制度計】!B15/10000</f>
        <v>59.890941910213499</v>
      </c>
      <c r="C16" s="61">
        <f>【全制度計】!C15/10000</f>
        <v>43.680457370802522</v>
      </c>
      <c r="D16" s="61">
        <f>【全制度計】!D15/10000</f>
        <v>20.459026553499843</v>
      </c>
      <c r="E16" s="61">
        <f>【全制度計】!E15/10000</f>
        <v>22.531835925970054</v>
      </c>
      <c r="F16" s="61">
        <f>【全制度計】!F15/10000</f>
        <v>0.68959489133262553</v>
      </c>
      <c r="G16" s="61">
        <f>【全制度計】!G15/10000</f>
        <v>12.8079450199424</v>
      </c>
      <c r="H16" s="62">
        <f>【全制度計】!H15/10000</f>
        <v>0.69111793446374181</v>
      </c>
      <c r="I16" s="74"/>
      <c r="K16" s="131"/>
      <c r="L16" s="131"/>
      <c r="M16" s="131"/>
      <c r="N16" s="131"/>
      <c r="O16" s="131"/>
      <c r="P16" s="131"/>
      <c r="Q16" s="131"/>
    </row>
    <row r="17" spans="1:17" ht="22.5" customHeight="1">
      <c r="A17" s="54">
        <v>34</v>
      </c>
      <c r="B17" s="61">
        <f>【全制度計】!B16/10000</f>
        <v>60.330744578990107</v>
      </c>
      <c r="C17" s="61">
        <f>【全制度計】!C16/10000</f>
        <v>44.62472709946703</v>
      </c>
      <c r="D17" s="61">
        <f>【全制度計】!D16/10000</f>
        <v>20.92544779529166</v>
      </c>
      <c r="E17" s="61">
        <f>【全制度計】!E16/10000</f>
        <v>23.065701689218276</v>
      </c>
      <c r="F17" s="61">
        <f>【全制度計】!F16/10000</f>
        <v>0.63357761495709397</v>
      </c>
      <c r="G17" s="61">
        <f>【全制度計】!G16/10000</f>
        <v>12.933968007202674</v>
      </c>
      <c r="H17" s="62">
        <f>【全制度計】!H16/10000</f>
        <v>0.69659120520266793</v>
      </c>
      <c r="I17" s="74"/>
      <c r="K17" s="131"/>
      <c r="L17" s="131"/>
      <c r="M17" s="131"/>
      <c r="N17" s="131"/>
      <c r="O17" s="131"/>
      <c r="P17" s="131"/>
      <c r="Q17" s="131"/>
    </row>
    <row r="18" spans="1:17" ht="22.5" customHeight="1">
      <c r="A18" s="54">
        <v>35</v>
      </c>
      <c r="B18" s="61">
        <f>【全制度計】!B17/10000</f>
        <v>60.77203661160214</v>
      </c>
      <c r="C18" s="61">
        <f>【全制度計】!C17/10000</f>
        <v>45.54419385046716</v>
      </c>
      <c r="D18" s="61">
        <f>【全制度計】!D17/10000</f>
        <v>21.3788353504391</v>
      </c>
      <c r="E18" s="61">
        <f>【全制度計】!E17/10000</f>
        <v>23.586910351992405</v>
      </c>
      <c r="F18" s="61">
        <f>【全制度計】!F17/10000</f>
        <v>0.57844814803565481</v>
      </c>
      <c r="G18" s="61">
        <f>【全制度計】!G17/10000</f>
        <v>13.068725212261452</v>
      </c>
      <c r="H18" s="62">
        <f>【全制度計】!H17/10000</f>
        <v>0.70295947225086852</v>
      </c>
      <c r="I18" s="74"/>
      <c r="K18" s="131"/>
      <c r="L18" s="131"/>
      <c r="M18" s="131"/>
      <c r="N18" s="131"/>
      <c r="O18" s="131"/>
      <c r="P18" s="131"/>
      <c r="Q18" s="131"/>
    </row>
    <row r="19" spans="1:17" ht="22.5" customHeight="1">
      <c r="A19" s="54">
        <v>36</v>
      </c>
      <c r="B19" s="61">
        <f>【全制度計】!B18/10000</f>
        <v>61.515231878864135</v>
      </c>
      <c r="C19" s="61">
        <f>【全制度計】!C18/10000</f>
        <v>46.384458126649605</v>
      </c>
      <c r="D19" s="61">
        <f>【全制度計】!D18/10000</f>
        <v>21.796809033629362</v>
      </c>
      <c r="E19" s="61">
        <f>【全制度計】!E18/10000</f>
        <v>24.063377734193118</v>
      </c>
      <c r="F19" s="61">
        <f>【全制度計】!F18/10000</f>
        <v>0.52427135882712295</v>
      </c>
      <c r="G19" s="61">
        <f>【全制度計】!G18/10000</f>
        <v>13.219436961315322</v>
      </c>
      <c r="H19" s="62">
        <f>【全制度計】!H18/10000</f>
        <v>0.71085481341169499</v>
      </c>
      <c r="I19" s="74"/>
      <c r="K19" s="131"/>
      <c r="L19" s="131"/>
      <c r="M19" s="131"/>
      <c r="N19" s="131"/>
      <c r="O19" s="131"/>
      <c r="P19" s="131"/>
      <c r="Q19" s="131"/>
    </row>
    <row r="20" spans="1:17" ht="22.5" customHeight="1">
      <c r="A20" s="56">
        <v>37</v>
      </c>
      <c r="B20" s="65">
        <f>【全制度計】!B19/10000</f>
        <v>61.907721259183212</v>
      </c>
      <c r="C20" s="65">
        <f>【全制度計】!C19/10000</f>
        <v>47.202243730943977</v>
      </c>
      <c r="D20" s="65">
        <f>【全制度計】!D19/10000</f>
        <v>22.207131485815431</v>
      </c>
      <c r="E20" s="65">
        <f>【全制度計】!E19/10000</f>
        <v>24.523385531736647</v>
      </c>
      <c r="F20" s="65">
        <f>【全制度計】!F19/10000</f>
        <v>0.47172671339190081</v>
      </c>
      <c r="G20" s="65">
        <f>【全制度計】!G19/10000</f>
        <v>13.360895667608201</v>
      </c>
      <c r="H20" s="66">
        <f>【全制度計】!H19/10000</f>
        <v>0.71961276753737724</v>
      </c>
      <c r="I20" s="74"/>
      <c r="K20" s="131"/>
      <c r="L20" s="131"/>
      <c r="M20" s="131"/>
      <c r="N20" s="131"/>
      <c r="O20" s="131"/>
      <c r="P20" s="131"/>
      <c r="Q20" s="131"/>
    </row>
    <row r="22" spans="1:17" ht="18" customHeight="1">
      <c r="A22" s="68"/>
    </row>
    <row r="23" spans="1:17" ht="18" customHeight="1">
      <c r="A23" s="68"/>
    </row>
    <row r="24" spans="1:17" ht="18" customHeight="1">
      <c r="A24" s="68"/>
    </row>
    <row r="25" spans="1:17" ht="18" customHeight="1">
      <c r="A25" s="68"/>
    </row>
    <row r="26" spans="1:17" ht="18" customHeight="1">
      <c r="A26" s="68"/>
    </row>
    <row r="27" spans="1:17" ht="18" customHeight="1">
      <c r="A27" s="68"/>
    </row>
    <row r="28" spans="1:17" ht="18" customHeight="1">
      <c r="A28" s="68"/>
    </row>
    <row r="29" spans="1:17" ht="18" customHeight="1">
      <c r="A29" s="68"/>
    </row>
    <row r="30" spans="1:17" ht="18" customHeight="1">
      <c r="A30" s="68"/>
    </row>
    <row r="31" spans="1:17" ht="18" customHeight="1">
      <c r="A31" s="68"/>
    </row>
    <row r="32" spans="1:17" ht="18" customHeight="1">
      <c r="A32" s="68"/>
    </row>
    <row r="33" spans="1:1" ht="18" customHeight="1">
      <c r="A33" s="68"/>
    </row>
    <row r="34" spans="1:1" ht="18" customHeight="1">
      <c r="A34" s="67"/>
    </row>
    <row r="35" spans="1:1" ht="18" customHeight="1">
      <c r="A35" s="68"/>
    </row>
    <row r="36" spans="1:1" ht="18" customHeight="1">
      <c r="A36" s="68"/>
    </row>
    <row r="37" spans="1:1" ht="18" customHeight="1">
      <c r="A37" s="68"/>
    </row>
    <row r="38" spans="1:1" ht="18" customHeight="1">
      <c r="A38" s="68"/>
    </row>
    <row r="39" spans="1:1" ht="18" customHeight="1"/>
    <row r="40" spans="1:1" ht="18" customHeight="1"/>
    <row r="41" spans="1:1" ht="18" customHeight="1"/>
    <row r="42" spans="1:1" ht="18" customHeight="1"/>
    <row r="43" spans="1:1" ht="18" customHeight="1"/>
    <row r="44" spans="1:1" ht="18" customHeight="1"/>
    <row r="45" spans="1:1" ht="18" customHeight="1"/>
  </sheetData>
  <mergeCells count="2">
    <mergeCell ref="A1:H1"/>
    <mergeCell ref="A2:H2"/>
  </mergeCells>
  <phoneticPr fontId="5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"/>
  <sheetViews>
    <sheetView zoomScale="85" zoomScaleNormal="85" workbookViewId="0">
      <selection activeCell="J9" sqref="J9"/>
    </sheetView>
  </sheetViews>
  <sheetFormatPr defaultRowHeight="13.5"/>
  <cols>
    <col min="1" max="1" width="7.625" style="1" customWidth="1"/>
    <col min="2" max="7" width="11.25" style="1" customWidth="1"/>
    <col min="8" max="8" width="11.25" style="23" customWidth="1"/>
    <col min="9" max="16384" width="9" style="1"/>
  </cols>
  <sheetData>
    <row r="1" spans="1:16">
      <c r="A1" s="1" t="s">
        <v>12</v>
      </c>
    </row>
    <row r="2" spans="1:16">
      <c r="H2" s="133" t="s">
        <v>118</v>
      </c>
    </row>
    <row r="3" spans="1:16">
      <c r="A3" s="3" t="s">
        <v>0</v>
      </c>
      <c r="B3" s="3" t="s">
        <v>1</v>
      </c>
      <c r="C3" s="4" t="s">
        <v>2</v>
      </c>
      <c r="D3" s="5"/>
      <c r="E3" s="5"/>
      <c r="F3" s="5"/>
      <c r="G3" s="6" t="s">
        <v>3</v>
      </c>
      <c r="H3" s="24" t="s">
        <v>4</v>
      </c>
    </row>
    <row r="4" spans="1:16">
      <c r="A4" s="8"/>
      <c r="B4" s="8" t="s">
        <v>5</v>
      </c>
      <c r="C4" s="8"/>
      <c r="D4" s="9" t="s">
        <v>6</v>
      </c>
      <c r="E4" s="10" t="s">
        <v>7</v>
      </c>
      <c r="F4" s="9" t="s">
        <v>8</v>
      </c>
      <c r="G4" s="11"/>
      <c r="H4" s="25"/>
    </row>
    <row r="5" spans="1:16">
      <c r="A5" s="72">
        <v>23</v>
      </c>
      <c r="B5" s="16">
        <f>'（厚生年金）'!B8+'（国民年金）'!B8+'（共済（三共済））'!B8+'（その他制度）'!B8</f>
        <v>535784.00726697396</v>
      </c>
      <c r="C5" s="16">
        <f>'（厚生年金）'!C8+'（国民年金）'!C8+'（共済（三共済））'!C8+'（その他制度）'!C8</f>
        <v>328719.28967974312</v>
      </c>
      <c r="D5" s="16">
        <f>'（厚生年金）'!D8+'（国民年金）'!D8+'（共済（三共済））'!D8+'（その他制度）'!D8</f>
        <v>151874.00165842951</v>
      </c>
      <c r="E5" s="16">
        <f>'（厚生年金）'!E8+'（国民年金）'!E8+'（共済（三共済））'!E8+'（その他制度）'!E8</f>
        <v>161926.28802131361</v>
      </c>
      <c r="F5" s="16">
        <f>'（厚生年金）'!F8+'（国民年金）'!F8+'（共済（三共済））'!F8+'（その他制度）'!F8</f>
        <v>14919</v>
      </c>
      <c r="G5" s="16">
        <f>'（厚生年金）'!G8+'（国民年金）'!G8+'（共済（三共済））'!G8+'（その他制度）'!G8</f>
        <v>115481.8742195806</v>
      </c>
      <c r="H5" s="27">
        <f>'（厚生年金）'!H8+'（国民年金）'!H8+'（共済（三共済））'!H8+'（その他制度）'!H8</f>
        <v>7236.0559400000002</v>
      </c>
      <c r="J5" s="77"/>
      <c r="K5" s="77"/>
      <c r="L5" s="77"/>
      <c r="M5" s="77"/>
      <c r="N5" s="77"/>
      <c r="O5" s="77"/>
      <c r="P5" s="77"/>
    </row>
    <row r="6" spans="1:16">
      <c r="A6" s="13">
        <v>24</v>
      </c>
      <c r="B6" s="21">
        <f>'（厚生年金）'!B9+'（国民年金）'!B9+'（共済（三共済））'!B9+'（その他制度）'!B9</f>
        <v>548579.98448169767</v>
      </c>
      <c r="C6" s="21">
        <f>'（厚生年金）'!C9+'（国民年金）'!C9+'（共済（三共済））'!C9+'（その他制度）'!C9</f>
        <v>338626.39392203878</v>
      </c>
      <c r="D6" s="21">
        <f>'（厚生年金）'!D9+'（国民年金）'!D9+'（共済（三共済））'!D9+'（その他制度）'!D9</f>
        <v>155491.7651074185</v>
      </c>
      <c r="E6" s="21">
        <f>'（厚生年金）'!E9+'（国民年金）'!E9+'（共済（三共済））'!E9+'（その他制度）'!E9</f>
        <v>170710.50918702086</v>
      </c>
      <c r="F6" s="21">
        <f>'（厚生年金）'!F9+'（国民年金）'!F9+'（共済（三共済））'!F9+'（その他制度）'!F9</f>
        <v>12424.119627599368</v>
      </c>
      <c r="G6" s="21">
        <f>'（厚生年金）'!G9+'（国民年金）'!G9+'（共済（三共済））'!G9+'（その他制度）'!G9</f>
        <v>117954.82763630818</v>
      </c>
      <c r="H6" s="29">
        <f>'（厚生年金）'!H9+'（国民年金）'!H9+'（共済（三共済））'!H9+'（その他制度）'!H9</f>
        <v>6369.3911574920967</v>
      </c>
      <c r="J6" s="77"/>
      <c r="K6" s="77"/>
      <c r="L6" s="77"/>
      <c r="M6" s="77"/>
      <c r="N6" s="77"/>
      <c r="O6" s="77"/>
      <c r="P6" s="77"/>
    </row>
    <row r="7" spans="1:16">
      <c r="A7" s="13">
        <v>25</v>
      </c>
      <c r="B7" s="21">
        <f>'（厚生年金）'!B10+'（国民年金）'!B10+'（共済（三共済））'!B10+'（その他制度）'!B10</f>
        <v>564266.93294088345</v>
      </c>
      <c r="C7" s="21">
        <f>'（厚生年金）'!C10+'（国民年金）'!C10+'（共済（三共済））'!C10+'（その他制度）'!C10</f>
        <v>348922.30013890733</v>
      </c>
      <c r="D7" s="21">
        <f>'（厚生年金）'!D10+'（国民年金）'!D10+'（共済（三共済））'!D10+'（その他制度）'!D10</f>
        <v>160874.10496569978</v>
      </c>
      <c r="E7" s="21">
        <f>'（厚生年金）'!E10+'（国民年金）'!E10+'（共済（三共済））'!E10+'（その他制度）'!E10</f>
        <v>176264.48553884373</v>
      </c>
      <c r="F7" s="21">
        <f>'（厚生年金）'!F10+'（国民年金）'!F10+'（共済（三共済））'!F10+'（その他制度）'!F10</f>
        <v>11783.709634363822</v>
      </c>
      <c r="G7" s="21">
        <f>'（厚生年金）'!G10+'（国民年金）'!G10+'（共済（三共済））'!G10+'（その他制度）'!G10</f>
        <v>122631.04264697808</v>
      </c>
      <c r="H7" s="29">
        <f>'（厚生年金）'!H10+'（国民年金）'!H10+'（共済（三共済））'!H10+'（その他制度）'!H10</f>
        <v>6510.6724784725111</v>
      </c>
      <c r="J7" s="77"/>
      <c r="K7" s="77"/>
      <c r="L7" s="77"/>
      <c r="M7" s="77"/>
      <c r="N7" s="77"/>
      <c r="O7" s="77"/>
      <c r="P7" s="77"/>
    </row>
    <row r="8" spans="1:16">
      <c r="A8" s="13">
        <v>26</v>
      </c>
      <c r="B8" s="21">
        <f>'（厚生年金）'!B11+'（国民年金）'!B11+'（共済（三共済））'!B11+'（その他制度）'!B11</f>
        <v>572997.44270366128</v>
      </c>
      <c r="C8" s="21">
        <f>'（厚生年金）'!C11+'（国民年金）'!C11+'（共済（三共済））'!C11+'（その他制度）'!C11</f>
        <v>359745.96309864573</v>
      </c>
      <c r="D8" s="21">
        <f>'（厚生年金）'!D11+'（国民年金）'!D11+'（共済（三共済））'!D11+'（その他制度）'!D11</f>
        <v>166346.16660333987</v>
      </c>
      <c r="E8" s="21">
        <f>'（厚生年金）'!E11+'（国民年金）'!E11+'（共済（三共済））'!E11+'（その他制度）'!E11</f>
        <v>182273.11807801435</v>
      </c>
      <c r="F8" s="21">
        <f>'（厚生年金）'!F11+'（国民年金）'!F11+'（共済（三共済））'!F11+'（その他制度）'!F11</f>
        <v>11126.678417291489</v>
      </c>
      <c r="G8" s="21">
        <f>'（厚生年金）'!G11+'（国民年金）'!G11+'（共済（三共済））'!G11+'（その他制度）'!G11</f>
        <v>126911.32727133787</v>
      </c>
      <c r="H8" s="29">
        <f>'（厚生年金）'!H11+'（国民年金）'!H11+'（共済（三共済））'!H11+'（その他制度）'!H11</f>
        <v>6600.3683783733059</v>
      </c>
      <c r="J8" s="77"/>
      <c r="K8" s="77"/>
      <c r="L8" s="77"/>
      <c r="M8" s="77"/>
      <c r="N8" s="77"/>
      <c r="O8" s="77"/>
      <c r="P8" s="77"/>
    </row>
    <row r="9" spans="1:16">
      <c r="A9" s="18">
        <v>27</v>
      </c>
      <c r="B9" s="19">
        <f>'（厚生年金）'!B12+'（国民年金）'!B12+'（共済（三共済））'!B12+'（その他制度）'!B12</f>
        <v>581618.0956213132</v>
      </c>
      <c r="C9" s="19">
        <f>'（厚生年金）'!C12+'（国民年金）'!C12+'（共済（三共済））'!C12+'（その他制度）'!C12</f>
        <v>371247.27896125359</v>
      </c>
      <c r="D9" s="19">
        <f>'（厚生年金）'!D12+'（国民年金）'!D12+'（共済（三共済））'!D12+'（その他制度）'!D12</f>
        <v>172011.74818041353</v>
      </c>
      <c r="E9" s="19">
        <f>'（厚生年金）'!E12+'（国民年金）'!E12+'（共済（三共済））'!E12+'（その他制度）'!E12</f>
        <v>188759.96907864889</v>
      </c>
      <c r="F9" s="19">
        <f>'（厚生年金）'!F12+'（国民年金）'!F12+'（共済（三共済））'!F12+'（その他制度）'!F12</f>
        <v>10475.561702191206</v>
      </c>
      <c r="G9" s="19">
        <f>'（厚生年金）'!G12+'（国民年金）'!G12+'（共済（三共済））'!G12+'（その他制度）'!G12</f>
        <v>128664.27715070844</v>
      </c>
      <c r="H9" s="28">
        <f>'（厚生年金）'!H12+'（国民年金）'!H12+'（共済（三共済））'!H12+'（その他制度）'!H12</f>
        <v>6661.9440098427349</v>
      </c>
      <c r="J9" s="77"/>
      <c r="K9" s="77"/>
      <c r="L9" s="77"/>
      <c r="M9" s="77"/>
      <c r="N9" s="77"/>
      <c r="O9" s="77"/>
      <c r="P9" s="77"/>
    </row>
    <row r="10" spans="1:16">
      <c r="A10" s="13">
        <v>28</v>
      </c>
      <c r="B10" s="21">
        <f>'（厚生年金）'!B13+'（国民年金）'!B13+'（共済（三共済））'!B13+'（その他制度）'!B13</f>
        <v>573147.67982515332</v>
      </c>
      <c r="C10" s="21">
        <f>'（厚生年金）'!C13+'（国民年金）'!C13+'（共済（三共済））'!C13+'（その他制度）'!C13</f>
        <v>383714.74096558237</v>
      </c>
      <c r="D10" s="21">
        <f>'（厚生年金）'!D13+'（国民年金）'!D13+'（共済（三共済））'!D13+'（その他制度）'!D13</f>
        <v>178144.4491427516</v>
      </c>
      <c r="E10" s="21">
        <f>'（厚生年金）'!E13+'（国民年金）'!E13+'（共済（三共済））'!E13+'（その他制度）'!E13</f>
        <v>195756.61616689694</v>
      </c>
      <c r="F10" s="21">
        <f>'（厚生年金）'!F13+'（国民年金）'!F13+'（共済（三共済））'!F13+'（その他制度）'!F13</f>
        <v>9813.6756559338701</v>
      </c>
      <c r="G10" s="21">
        <f>'（厚生年金）'!G13+'（国民年金）'!G13+'（共済（三共済））'!G13+'（その他制度）'!G13</f>
        <v>122251.33756819513</v>
      </c>
      <c r="H10" s="29">
        <f>'（厚生年金）'!H13+'（国民年金）'!H13+'（共済（三共済））'!H13+'（その他制度）'!H13</f>
        <v>6710.1075529877644</v>
      </c>
      <c r="J10" s="77"/>
      <c r="K10" s="77"/>
      <c r="L10" s="77"/>
      <c r="M10" s="77"/>
      <c r="N10" s="77"/>
      <c r="O10" s="77"/>
      <c r="P10" s="77"/>
    </row>
    <row r="11" spans="1:16">
      <c r="A11" s="13">
        <v>29</v>
      </c>
      <c r="B11" s="21">
        <f>'（厚生年金）'!B14+'（国民年金）'!B14+'（共済（三共済））'!B14+'（その他制度）'!B14</f>
        <v>578545.38003925304</v>
      </c>
      <c r="C11" s="21">
        <f>'（厚生年金）'!C14+'（国民年金）'!C14+'（共済（三共済））'!C14+'（その他制度）'!C14</f>
        <v>395800.65030964738</v>
      </c>
      <c r="D11" s="21">
        <f>'（厚生年金）'!D14+'（国民年金）'!D14+'（共済（三共済））'!D14+'（その他制度）'!D14</f>
        <v>183979.47541812045</v>
      </c>
      <c r="E11" s="21">
        <f>'（厚生年金）'!E14+'（国民年金）'!E14+'（共済（三共済））'!E14+'（その他制度）'!E14</f>
        <v>202603.82965909794</v>
      </c>
      <c r="F11" s="21">
        <f>'（厚生年金）'!F14+'（国民年金）'!F14+'（共済（三共済））'!F14+'（その他制度）'!F14</f>
        <v>9217.3452324290356</v>
      </c>
      <c r="G11" s="21">
        <f>'（厚生年金）'!G14+'（国民年金）'!G14+'（共済（三共済））'!G14+'（その他制度）'!G14</f>
        <v>123568.82664449897</v>
      </c>
      <c r="H11" s="29">
        <f>'（厚生年金）'!H14+'（国民年金）'!H14+'（共済（三共済））'!H14+'（その他制度）'!H14</f>
        <v>6748.8612718480654</v>
      </c>
      <c r="J11" s="77"/>
      <c r="K11" s="77"/>
      <c r="L11" s="77"/>
      <c r="M11" s="77"/>
      <c r="N11" s="77"/>
      <c r="O11" s="77"/>
      <c r="P11" s="77"/>
    </row>
    <row r="12" spans="1:16">
      <c r="A12" s="13">
        <v>30</v>
      </c>
      <c r="B12" s="21">
        <f>'（厚生年金）'!B15+'（国民年金）'!B15+'（共済（三共済））'!B15+'（その他制度）'!B15</f>
        <v>584893.59216603881</v>
      </c>
      <c r="C12" s="21">
        <f>'（厚生年金）'!C15+'（国民年金）'!C15+'（共済（三共済））'!C15+'（その他制度）'!C15</f>
        <v>406192.98603197851</v>
      </c>
      <c r="D12" s="21">
        <f>'（厚生年金）'!D15+'（国民年金）'!D15+'（共済（三共済））'!D15+'（その他制度）'!D15</f>
        <v>189220.78436110509</v>
      </c>
      <c r="E12" s="21">
        <f>'（厚生年金）'!E15+'（国民年金）'!E15+'（共済（三共済））'!E15+'（その他制度）'!E15</f>
        <v>208353.93774405328</v>
      </c>
      <c r="F12" s="21">
        <f>'（厚生年金）'!F15+'（国民年金）'!F15+'（共済（三共済））'!F15+'（その他制度）'!F15</f>
        <v>8618.2639268200874</v>
      </c>
      <c r="G12" s="21">
        <f>'（厚生年金）'!G15+'（国民年金）'!G15+'（共済（三共済））'!G15+'（その他制度）'!G15</f>
        <v>124697.17215535913</v>
      </c>
      <c r="H12" s="29">
        <f>'（厚生年金）'!H15+'（国民年金）'!H15+'（共済（三共済））'!H15+'（その他制度）'!H15</f>
        <v>6792.7448387454697</v>
      </c>
      <c r="J12" s="77"/>
      <c r="K12" s="77"/>
      <c r="L12" s="77"/>
      <c r="M12" s="77"/>
      <c r="N12" s="77"/>
      <c r="O12" s="77"/>
      <c r="P12" s="77"/>
    </row>
    <row r="13" spans="1:16">
      <c r="A13" s="13">
        <v>31</v>
      </c>
      <c r="B13" s="21">
        <f>'（厚生年金）'!B16+'（国民年金）'!B16+'（共済（三共済））'!B16+'（その他制度）'!B16</f>
        <v>587601.12988950894</v>
      </c>
      <c r="C13" s="21">
        <f>'（厚生年金）'!C16+'（国民年金）'!C16+'（共済（三共済））'!C16+'（その他制度）'!C16</f>
        <v>416543.79154485738</v>
      </c>
      <c r="D13" s="21">
        <f>'（厚生年金）'!D16+'（国民年金）'!D16+'（共済（三共済））'!D16+'（その他制度）'!D16</f>
        <v>194461.22675108144</v>
      </c>
      <c r="E13" s="21">
        <f>'（厚生年金）'!E16+'（国民年金）'!E16+'（共済（三共済））'!E16+'（その他制度）'!E16</f>
        <v>214053.15068386158</v>
      </c>
      <c r="F13" s="21">
        <f>'（厚生年金）'!F16+'（国民年金）'!F16+'（共済（三共済））'!F16+'（その他制度）'!F16</f>
        <v>8029.4141099143571</v>
      </c>
      <c r="G13" s="21">
        <f>'（厚生年金）'!G16+'（国民年金）'!G16+'（共済（三共済））'!G16+'（その他制度）'!G16</f>
        <v>125739.10222265228</v>
      </c>
      <c r="H13" s="29">
        <f>'（厚生年金）'!H16+'（国民年金）'!H16+'（共済（三共済））'!H16+'（その他制度）'!H16</f>
        <v>6829.9674950557237</v>
      </c>
      <c r="J13" s="77"/>
      <c r="K13" s="77"/>
      <c r="L13" s="77"/>
      <c r="M13" s="77"/>
      <c r="N13" s="77"/>
      <c r="O13" s="77"/>
      <c r="P13" s="77"/>
    </row>
    <row r="14" spans="1:16">
      <c r="A14" s="18">
        <v>32</v>
      </c>
      <c r="B14" s="19">
        <f>'（厚生年金）'!B17+'（国民年金）'!B17+'（共済（三共済））'!B17+'（その他制度）'!B17</f>
        <v>591976.65402461891</v>
      </c>
      <c r="C14" s="19">
        <f>'（厚生年金）'!C17+'（国民年金）'!C17+'（共済（三共済））'!C17+'（その他制度）'!C17</f>
        <v>427171.58349983639</v>
      </c>
      <c r="D14" s="19">
        <f>'（厚生年金）'!D17+'（国民年金）'!D17+'（共済（三共済））'!D17+'（その他制度）'!D17</f>
        <v>199801.89699490924</v>
      </c>
      <c r="E14" s="19">
        <f>'（厚生年金）'!E17+'（国民年金）'!E17+'（共済（三共済））'!E17+'（その他制度）'!E17</f>
        <v>219906.6831932292</v>
      </c>
      <c r="F14" s="19">
        <f>'（厚生年金）'!F17+'（国民年金）'!F17+'（共済（三共済））'!F17+'（その他制度）'!F17</f>
        <v>7463.0033116979621</v>
      </c>
      <c r="G14" s="19">
        <f>'（厚生年金）'!G17+'（国民年金）'!G17+'（共済（三共済））'!G17+'（その他制度）'!G17</f>
        <v>126892.71313415428</v>
      </c>
      <c r="H14" s="28">
        <f>'（厚生年金）'!H17+'（国民年金）'!H17+'（共済（三共済））'!H17+'（その他制度）'!H17</f>
        <v>6869.6150136421875</v>
      </c>
      <c r="J14" s="77"/>
      <c r="K14" s="77"/>
      <c r="L14" s="77"/>
      <c r="M14" s="77"/>
      <c r="N14" s="77"/>
      <c r="O14" s="77"/>
      <c r="P14" s="77"/>
    </row>
    <row r="15" spans="1:16">
      <c r="A15" s="13">
        <v>33</v>
      </c>
      <c r="B15" s="21">
        <f>'（厚生年金）'!B18+'（国民年金）'!B18+'（共済（三共済））'!B18+'（その他制度）'!B18</f>
        <v>598909.419102135</v>
      </c>
      <c r="C15" s="21">
        <f>'（厚生年金）'!C18+'（国民年金）'!C18+'（共済（三共済））'!C18+'（その他制度）'!C18</f>
        <v>436804.57370802521</v>
      </c>
      <c r="D15" s="21">
        <f>'（厚生年金）'!D18+'（国民年金）'!D18+'（共済（三共済））'!D18+'（その他制度）'!D18</f>
        <v>204590.26553499841</v>
      </c>
      <c r="E15" s="21">
        <f>'（厚生年金）'!E18+'（国民年金）'!E18+'（共済（三共済））'!E18+'（その他制度）'!E18</f>
        <v>225318.35925970055</v>
      </c>
      <c r="F15" s="21">
        <f>'（厚生年金）'!F18+'（国民年金）'!F18+'（共済（三共済））'!F18+'（その他制度）'!F18</f>
        <v>6895.948913326255</v>
      </c>
      <c r="G15" s="21">
        <f>'（厚生年金）'!G18+'（国民年金）'!G18+'（共済（三共済））'!G18+'（その他制度）'!G18</f>
        <v>128079.450199424</v>
      </c>
      <c r="H15" s="29">
        <f>'（厚生年金）'!H18+'（国民年金）'!H18+'（共済（三共済））'!H18+'（その他制度）'!H18</f>
        <v>6911.1793446374177</v>
      </c>
      <c r="J15" s="77"/>
      <c r="K15" s="77"/>
      <c r="L15" s="77"/>
      <c r="M15" s="77"/>
      <c r="N15" s="77"/>
      <c r="O15" s="77"/>
      <c r="P15" s="77"/>
    </row>
    <row r="16" spans="1:16">
      <c r="A16" s="13">
        <v>34</v>
      </c>
      <c r="B16" s="21">
        <f>'（厚生年金）'!B19+'（国民年金）'!B19+'（共済（三共済））'!B19+'（その他制度）'!B19</f>
        <v>603307.44578990107</v>
      </c>
      <c r="C16" s="21">
        <f>'（厚生年金）'!C19+'（国民年金）'!C19+'（共済（三共済））'!C19+'（その他制度）'!C19</f>
        <v>446247.27099467028</v>
      </c>
      <c r="D16" s="21">
        <f>'（厚生年金）'!D19+'（国民年金）'!D19+'（共済（三共済））'!D19+'（その他制度）'!D19</f>
        <v>209254.47795291661</v>
      </c>
      <c r="E16" s="21">
        <f>'（厚生年金）'!E19+'（国民年金）'!E19+'（共済（三共済））'!E19+'（その他制度）'!E19</f>
        <v>230657.01689218276</v>
      </c>
      <c r="F16" s="21">
        <f>'（厚生年金）'!F19+'（国民年金）'!F19+'（共済（三共済））'!F19+'（その他制度）'!F19</f>
        <v>6335.7761495709392</v>
      </c>
      <c r="G16" s="21">
        <f>'（厚生年金）'!G19+'（国民年金）'!G19+'（共済（三共済））'!G19+'（その他制度）'!G19</f>
        <v>129339.68007202673</v>
      </c>
      <c r="H16" s="29">
        <f>'（厚生年金）'!H19+'（国民年金）'!H19+'（共済（三共済））'!H19+'（その他制度）'!H19</f>
        <v>6965.9120520266788</v>
      </c>
      <c r="J16" s="77"/>
      <c r="K16" s="77"/>
      <c r="L16" s="77"/>
      <c r="M16" s="77"/>
      <c r="N16" s="77"/>
      <c r="O16" s="77"/>
      <c r="P16" s="77"/>
    </row>
    <row r="17" spans="1:16">
      <c r="A17" s="13">
        <v>35</v>
      </c>
      <c r="B17" s="21">
        <f>'（厚生年金）'!B20+'（国民年金）'!B20+'（共済（三共済））'!B20+'（その他制度）'!B20</f>
        <v>607720.36611602141</v>
      </c>
      <c r="C17" s="21">
        <f>'（厚生年金）'!C20+'（国民年金）'!C20+'（共済（三共済））'!C20+'（その他制度）'!C20</f>
        <v>455441.93850467162</v>
      </c>
      <c r="D17" s="21">
        <f>'（厚生年金）'!D20+'（国民年金）'!D20+'（共済（三共済））'!D20+'（その他制度）'!D20</f>
        <v>213788.35350439101</v>
      </c>
      <c r="E17" s="21">
        <f>'（厚生年金）'!E20+'（国民年金）'!E20+'（共済（三共済））'!E20+'（その他制度）'!E20</f>
        <v>235869.10351992404</v>
      </c>
      <c r="F17" s="21">
        <f>'（厚生年金）'!F20+'（国民年金）'!F20+'（共済（三共済））'!F20+'（その他制度）'!F20</f>
        <v>5784.4814803565478</v>
      </c>
      <c r="G17" s="21">
        <f>'（厚生年金）'!G20+'（国民年金）'!G20+'（共済（三共済））'!G20+'（その他制度）'!G20</f>
        <v>130687.25212261452</v>
      </c>
      <c r="H17" s="29">
        <f>'（厚生年金）'!H20+'（国民年金）'!H20+'（共済（三共済））'!H20+'（その他制度）'!H20</f>
        <v>7029.5947225086857</v>
      </c>
      <c r="J17" s="77"/>
      <c r="K17" s="77"/>
      <c r="L17" s="77"/>
      <c r="M17" s="77"/>
      <c r="N17" s="77"/>
      <c r="O17" s="77"/>
      <c r="P17" s="77"/>
    </row>
    <row r="18" spans="1:16">
      <c r="A18" s="13">
        <v>36</v>
      </c>
      <c r="B18" s="21">
        <f>'（厚生年金）'!B21+'（国民年金）'!B21+'（共済（三共済））'!B21+'（その他制度）'!B21</f>
        <v>615152.31878864137</v>
      </c>
      <c r="C18" s="21">
        <f>'（厚生年金）'!C21+'（国民年金）'!C21+'（共済（三共済））'!C21+'（その他制度）'!C21</f>
        <v>463844.58126649604</v>
      </c>
      <c r="D18" s="21">
        <f>'（厚生年金）'!D21+'（国民年金）'!D21+'（共済（三共済））'!D21+'（その他制度）'!D21</f>
        <v>217968.09033629362</v>
      </c>
      <c r="E18" s="21">
        <f>'（厚生年金）'!E21+'（国民年金）'!E21+'（共済（三共済））'!E21+'（その他制度）'!E21</f>
        <v>240633.77734193119</v>
      </c>
      <c r="F18" s="21">
        <f>'（厚生年金）'!F21+'（国民年金）'!F21+'（共済（三共済））'!F21+'（その他制度）'!F21</f>
        <v>5242.7135882712291</v>
      </c>
      <c r="G18" s="21">
        <f>'（厚生年金）'!G21+'（国民年金）'!G21+'（共済（三共済））'!G21+'（その他制度）'!G21</f>
        <v>132194.36961315322</v>
      </c>
      <c r="H18" s="29">
        <f>'（厚生年金）'!H21+'（国民年金）'!H21+'（共済（三共済））'!H21+'（その他制度）'!H21</f>
        <v>7108.5481341169498</v>
      </c>
      <c r="J18" s="77"/>
      <c r="K18" s="77"/>
      <c r="L18" s="77"/>
      <c r="M18" s="77"/>
      <c r="N18" s="77"/>
      <c r="O18" s="77"/>
      <c r="P18" s="77"/>
    </row>
    <row r="19" spans="1:16">
      <c r="A19" s="22">
        <v>37</v>
      </c>
      <c r="B19" s="132">
        <f>'（厚生年金）'!B22+'（国民年金）'!B22+'（共済（三共済））'!B22+'（その他制度）'!B22</f>
        <v>619077.21259183215</v>
      </c>
      <c r="C19" s="132">
        <f>'（厚生年金）'!C22+'（国民年金）'!C22+'（共済（三共済））'!C22+'（その他制度）'!C22</f>
        <v>472022.43730943976</v>
      </c>
      <c r="D19" s="132">
        <f>'（厚生年金）'!D22+'（国民年金）'!D22+'（共済（三共済））'!D22+'（その他制度）'!D22</f>
        <v>222071.31485815431</v>
      </c>
      <c r="E19" s="132">
        <f>'（厚生年金）'!E22+'（国民年金）'!E22+'（共済（三共済））'!E22+'（その他制度）'!E22</f>
        <v>245233.85531736648</v>
      </c>
      <c r="F19" s="132">
        <f>'（厚生年金）'!F22+'（国民年金）'!F22+'（共済（三共済））'!F22+'（その他制度）'!F22</f>
        <v>4717.2671339190083</v>
      </c>
      <c r="G19" s="132">
        <f>'（厚生年金）'!G22+'（国民年金）'!G22+'（共済（三共済））'!G22+'（その他制度）'!G22</f>
        <v>133608.95667608202</v>
      </c>
      <c r="H19" s="30">
        <f>'（厚生年金）'!H22+'（国民年金）'!H22+'（共済（三共済））'!H22+'（その他制度）'!H22</f>
        <v>7196.1276753737729</v>
      </c>
      <c r="J19" s="77"/>
      <c r="K19" s="77"/>
      <c r="L19" s="77"/>
      <c r="M19" s="77"/>
      <c r="N19" s="77"/>
      <c r="O19" s="77"/>
      <c r="P19" s="77"/>
    </row>
  </sheetData>
  <phoneticPr fontId="5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2"/>
  <sheetViews>
    <sheetView zoomScale="85" zoomScaleNormal="85" workbookViewId="0">
      <selection activeCell="D28" sqref="D28"/>
    </sheetView>
  </sheetViews>
  <sheetFormatPr defaultRowHeight="13.5"/>
  <cols>
    <col min="1" max="1" width="7.625" style="1" customWidth="1"/>
    <col min="2" max="7" width="11.25" style="1" customWidth="1"/>
    <col min="8" max="8" width="11.25" style="23" customWidth="1"/>
    <col min="9" max="9" width="9" style="1"/>
    <col min="10" max="10" width="12.875" style="1" customWidth="1"/>
    <col min="11" max="11" width="11.25" style="1" bestFit="1" customWidth="1"/>
    <col min="12" max="12" width="11.125" style="1" bestFit="1" customWidth="1"/>
    <col min="13" max="13" width="15.625" style="1" bestFit="1" customWidth="1"/>
    <col min="14" max="14" width="9" style="1"/>
    <col min="15" max="16" width="11.25" style="1" bestFit="1" customWidth="1"/>
    <col min="17" max="17" width="11.125" style="1" bestFit="1" customWidth="1"/>
    <col min="18" max="18" width="12.25" style="1" bestFit="1" customWidth="1"/>
    <col min="19" max="19" width="11.25" style="1" bestFit="1" customWidth="1"/>
    <col min="20" max="20" width="11.125" style="1" bestFit="1" customWidth="1"/>
    <col min="21" max="16384" width="9" style="1"/>
  </cols>
  <sheetData>
    <row r="1" spans="1:20">
      <c r="A1" s="1" t="s">
        <v>9</v>
      </c>
    </row>
    <row r="2" spans="1:20">
      <c r="H2" s="133" t="s">
        <v>118</v>
      </c>
    </row>
    <row r="3" spans="1:20">
      <c r="A3" s="3" t="s">
        <v>0</v>
      </c>
      <c r="B3" s="3" t="s">
        <v>1</v>
      </c>
      <c r="C3" s="4" t="s">
        <v>2</v>
      </c>
      <c r="D3" s="5"/>
      <c r="E3" s="5"/>
      <c r="F3" s="5"/>
      <c r="G3" s="6" t="s">
        <v>3</v>
      </c>
      <c r="H3" s="24" t="s">
        <v>4</v>
      </c>
    </row>
    <row r="4" spans="1:20">
      <c r="A4" s="8"/>
      <c r="B4" s="8" t="s">
        <v>5</v>
      </c>
      <c r="C4" s="8"/>
      <c r="D4" s="9" t="s">
        <v>6</v>
      </c>
      <c r="E4" s="10" t="s">
        <v>7</v>
      </c>
      <c r="F4" s="9" t="s">
        <v>8</v>
      </c>
      <c r="G4" s="11"/>
      <c r="H4" s="25"/>
    </row>
    <row r="5" spans="1:20">
      <c r="A5" s="13">
        <v>20</v>
      </c>
      <c r="B5" s="14"/>
      <c r="C5" s="14"/>
      <c r="D5" s="14"/>
      <c r="E5" s="14"/>
      <c r="F5" s="14"/>
      <c r="G5" s="14"/>
      <c r="H5" s="26"/>
    </row>
    <row r="6" spans="1:20">
      <c r="A6" s="13">
        <v>21</v>
      </c>
      <c r="B6" s="16"/>
      <c r="C6" s="16"/>
      <c r="D6" s="16"/>
      <c r="E6" s="16"/>
      <c r="F6" s="16"/>
      <c r="G6" s="16"/>
      <c r="H6" s="27"/>
      <c r="J6" s="122" t="s">
        <v>84</v>
      </c>
      <c r="K6" s="69"/>
      <c r="L6" s="69"/>
      <c r="M6" s="69"/>
      <c r="N6" s="69"/>
      <c r="O6" s="122" t="s">
        <v>85</v>
      </c>
      <c r="P6" s="69"/>
      <c r="Q6" s="69"/>
      <c r="R6" s="69"/>
      <c r="S6" s="69"/>
      <c r="T6" s="69"/>
    </row>
    <row r="7" spans="1:20">
      <c r="A7" s="18">
        <v>22</v>
      </c>
      <c r="B7" s="19"/>
      <c r="C7" s="19"/>
      <c r="D7" s="19"/>
      <c r="E7" s="19"/>
      <c r="F7" s="19"/>
      <c r="G7" s="19"/>
      <c r="H7" s="28"/>
      <c r="J7" s="122" t="s">
        <v>86</v>
      </c>
      <c r="K7" s="122" t="s">
        <v>87</v>
      </c>
      <c r="L7" s="122" t="s">
        <v>88</v>
      </c>
      <c r="M7" s="122" t="s">
        <v>89</v>
      </c>
      <c r="N7" s="69"/>
      <c r="O7" s="122"/>
      <c r="P7" s="122"/>
      <c r="Q7" s="122"/>
      <c r="R7" s="122"/>
      <c r="S7" s="69"/>
      <c r="T7" s="69"/>
    </row>
    <row r="8" spans="1:20">
      <c r="A8" s="72">
        <v>23</v>
      </c>
      <c r="B8" s="125">
        <v>396161.39407347894</v>
      </c>
      <c r="C8" s="125">
        <f t="shared" ref="C8:C22" si="0">SUM(D8:F8)</f>
        <v>241187.29588008003</v>
      </c>
      <c r="D8" s="125">
        <f>年金給付費・保険料推計!H15*10000/2</f>
        <v>120593.64794004001</v>
      </c>
      <c r="E8" s="125">
        <f>年金給付費・保険料推計!H15*10000/2</f>
        <v>120593.64794004001</v>
      </c>
      <c r="F8" s="125">
        <v>0</v>
      </c>
      <c r="G8" s="125">
        <f>'（厚生年金）'!J8</f>
        <v>85058.697920000006</v>
      </c>
      <c r="H8" s="70">
        <v>0</v>
      </c>
      <c r="J8" s="123">
        <f>K8+L8</f>
        <v>85058.697920000006</v>
      </c>
      <c r="K8" s="123">
        <v>79357.038860000001</v>
      </c>
      <c r="L8" s="123">
        <v>5701.65906</v>
      </c>
      <c r="M8" s="123">
        <f>K8*2</f>
        <v>158714.07772</v>
      </c>
      <c r="N8" s="124"/>
      <c r="O8" s="69"/>
      <c r="P8" s="69"/>
      <c r="Q8" s="69"/>
      <c r="R8" s="69"/>
      <c r="S8" s="69"/>
      <c r="T8" s="69"/>
    </row>
    <row r="9" spans="1:20">
      <c r="A9" s="72">
        <v>24</v>
      </c>
      <c r="B9" s="125">
        <f>年金給付費・保険料推計!F16*10000+'（厚生年金）'!M9</f>
        <v>410962.64914123283</v>
      </c>
      <c r="C9" s="125">
        <f t="shared" si="0"/>
        <v>251187.01629996466</v>
      </c>
      <c r="D9" s="125">
        <f>年金給付費・保険料推計!H16*10000/2</f>
        <v>125593.50814998233</v>
      </c>
      <c r="E9" s="125">
        <f>年金給付費・保険料推計!H16*10000/2</f>
        <v>125593.50814998233</v>
      </c>
      <c r="F9" s="125">
        <v>0</v>
      </c>
      <c r="G9" s="125">
        <f>'（厚生年金）'!J9</f>
        <v>88331.950429999997</v>
      </c>
      <c r="H9" s="70">
        <v>0</v>
      </c>
      <c r="J9" s="123">
        <f>K9+L9</f>
        <v>88331.950429999997</v>
      </c>
      <c r="K9" s="123">
        <v>82617.658249999993</v>
      </c>
      <c r="L9" s="123">
        <v>5714.2921800000004</v>
      </c>
      <c r="M9" s="123">
        <f>K9*2</f>
        <v>165235.31649999999</v>
      </c>
      <c r="N9" s="124"/>
      <c r="O9" s="69"/>
      <c r="P9" s="69"/>
      <c r="Q9" s="69"/>
      <c r="R9" s="69"/>
      <c r="S9" s="69"/>
      <c r="T9" s="69"/>
    </row>
    <row r="10" spans="1:20">
      <c r="A10" s="72">
        <v>25</v>
      </c>
      <c r="B10" s="125">
        <f>年金給付費・保険料推計!F17*10000+'（厚生年金）'!M10</f>
        <v>424791.63919122145</v>
      </c>
      <c r="C10" s="125">
        <f t="shared" si="0"/>
        <v>261011.08642375068</v>
      </c>
      <c r="D10" s="125">
        <f>年金給付費・保険料推計!H17*10000/2</f>
        <v>130505.54321187534</v>
      </c>
      <c r="E10" s="125">
        <f>年金給付費・保険料推計!H17*10000/2</f>
        <v>130505.54321187534</v>
      </c>
      <c r="F10" s="125">
        <v>0</v>
      </c>
      <c r="G10" s="125">
        <f>'（厚生年金）'!J10</f>
        <v>92701.514639999994</v>
      </c>
      <c r="H10" s="70">
        <v>0</v>
      </c>
      <c r="J10" s="123">
        <f>K10+L10</f>
        <v>92701.514639999994</v>
      </c>
      <c r="K10" s="123">
        <v>86951.206359999996</v>
      </c>
      <c r="L10" s="123">
        <v>5750.3082800000002</v>
      </c>
      <c r="M10" s="123">
        <f>K10*2</f>
        <v>173902.41271999999</v>
      </c>
      <c r="N10" s="124"/>
      <c r="O10" s="69"/>
      <c r="P10" s="69"/>
      <c r="Q10" s="69"/>
      <c r="R10" s="69"/>
      <c r="S10" s="69"/>
      <c r="T10" s="69"/>
    </row>
    <row r="11" spans="1:20">
      <c r="A11" s="72">
        <v>26</v>
      </c>
      <c r="B11" s="125">
        <f>年金給付費・保険料推計!F18*10000+'（厚生年金）'!M11</f>
        <v>432065.51335765992</v>
      </c>
      <c r="C11" s="125">
        <f t="shared" si="0"/>
        <v>270975.06369350804</v>
      </c>
      <c r="D11" s="125">
        <f>年金給付費・保険料推計!H18*10000/2</f>
        <v>135487.53184675402</v>
      </c>
      <c r="E11" s="125">
        <f>年金給付費・保険料推計!H18*10000/2</f>
        <v>135487.53184675402</v>
      </c>
      <c r="F11" s="125">
        <v>0</v>
      </c>
      <c r="G11" s="125">
        <f>'（厚生年金）'!J11</f>
        <v>96694.611810000002</v>
      </c>
      <c r="H11" s="70">
        <v>0</v>
      </c>
      <c r="J11" s="123">
        <f>K11+L11</f>
        <v>96694.611810000002</v>
      </c>
      <c r="K11" s="123">
        <v>90906.122929999998</v>
      </c>
      <c r="L11" s="123">
        <v>5788.4888799999999</v>
      </c>
      <c r="M11" s="123">
        <f>K11*2</f>
        <v>181812.24586</v>
      </c>
      <c r="N11" s="124"/>
      <c r="O11" s="122" t="s">
        <v>90</v>
      </c>
      <c r="P11" s="69"/>
      <c r="Q11" s="69"/>
      <c r="R11" s="122" t="s">
        <v>91</v>
      </c>
      <c r="S11" s="69"/>
      <c r="T11" s="69"/>
    </row>
    <row r="12" spans="1:20">
      <c r="A12" s="73">
        <v>27</v>
      </c>
      <c r="B12" s="126">
        <f>年金給付費・保険料推計!F19*10000+'（厚生年金）'!M12</f>
        <v>439240.05447627971</v>
      </c>
      <c r="C12" s="126">
        <f t="shared" si="0"/>
        <v>281311.36493313103</v>
      </c>
      <c r="D12" s="126">
        <f>年金給付費・保険料推計!H19*10000/2</f>
        <v>140655.68246656551</v>
      </c>
      <c r="E12" s="126">
        <f>年金給付費・保険料推計!H19*10000/2</f>
        <v>140655.68246656551</v>
      </c>
      <c r="F12" s="126">
        <v>0</v>
      </c>
      <c r="G12" s="126">
        <f>'（厚生年金）'!J12</f>
        <v>98516.05257</v>
      </c>
      <c r="H12" s="127">
        <v>0</v>
      </c>
      <c r="J12" s="123">
        <f>K12+L12</f>
        <v>98516.05257</v>
      </c>
      <c r="K12" s="123">
        <v>92689.150089999996</v>
      </c>
      <c r="L12" s="123">
        <v>5826.9024799999997</v>
      </c>
      <c r="M12" s="123">
        <f>K12*2</f>
        <v>185378.30017999999</v>
      </c>
      <c r="N12" s="124"/>
      <c r="O12" s="122" t="s">
        <v>92</v>
      </c>
      <c r="P12" s="122" t="s">
        <v>87</v>
      </c>
      <c r="Q12" s="122" t="s">
        <v>88</v>
      </c>
      <c r="R12" s="122" t="s">
        <v>92</v>
      </c>
      <c r="S12" s="122" t="s">
        <v>87</v>
      </c>
      <c r="T12" s="122" t="s">
        <v>88</v>
      </c>
    </row>
    <row r="13" spans="1:20">
      <c r="A13" s="13">
        <v>28</v>
      </c>
      <c r="B13" s="125">
        <f>年金給付費・保険料推計!F20*10000+'（厚生年金）'!R13</f>
        <v>417521.74788432685</v>
      </c>
      <c r="C13" s="125">
        <f t="shared" si="0"/>
        <v>292323.70003988052</v>
      </c>
      <c r="D13" s="125">
        <f>年金給付費・保険料推計!H20*10000/2</f>
        <v>146161.85001994026</v>
      </c>
      <c r="E13" s="125">
        <f>年金給付費・保険料推計!H20*10000/2</f>
        <v>146161.85001994026</v>
      </c>
      <c r="F13" s="125">
        <v>0</v>
      </c>
      <c r="G13" s="125">
        <f>'（厚生年金）'!S13+'（厚生年金）'!T13</f>
        <v>85606.810299772929</v>
      </c>
      <c r="H13" s="70">
        <v>0</v>
      </c>
      <c r="J13" s="69"/>
      <c r="K13" s="69"/>
      <c r="L13" s="69"/>
      <c r="M13" s="69"/>
      <c r="N13" s="124"/>
      <c r="O13" s="123">
        <v>169250.49344518999</v>
      </c>
      <c r="P13" s="123">
        <f t="shared" ref="P13:P22" si="1">O13/2</f>
        <v>84625.246722594995</v>
      </c>
      <c r="Q13" s="123">
        <v>4903.4152122530004</v>
      </c>
      <c r="R13" s="123">
        <f>O13*年金給付費・保険料推計!D20/年金給付費・保険料推計!C20</f>
        <v>161841.97798018422</v>
      </c>
      <c r="S13" s="123">
        <f t="shared" ref="S13:S22" si="2">R13/2</f>
        <v>80920.988990092112</v>
      </c>
      <c r="T13" s="123">
        <f>Q13*年金給付費・保険料推計!F20/年金給付費・保険料推計!E20</f>
        <v>4685.8213096808176</v>
      </c>
    </row>
    <row r="14" spans="1:20">
      <c r="A14" s="13">
        <v>29</v>
      </c>
      <c r="B14" s="125">
        <f>年金給付費・保険料推計!F21*10000+'（厚生年金）'!R14</f>
        <v>421949.24508886348</v>
      </c>
      <c r="C14" s="125">
        <f t="shared" si="0"/>
        <v>302751.29792067956</v>
      </c>
      <c r="D14" s="125">
        <f>年金給付費・保険料推計!H21*10000/2</f>
        <v>151375.64896033978</v>
      </c>
      <c r="E14" s="125">
        <f>年金給付費・保険料推計!H21*10000/2</f>
        <v>151375.64896033978</v>
      </c>
      <c r="F14" s="125">
        <v>0</v>
      </c>
      <c r="G14" s="125">
        <f>'（厚生年金）'!S14+'（厚生年金）'!T14</f>
        <v>86832.492066281862</v>
      </c>
      <c r="H14" s="70">
        <v>0</v>
      </c>
      <c r="J14" s="69"/>
      <c r="K14" s="69"/>
      <c r="L14" s="69"/>
      <c r="M14" s="69"/>
      <c r="N14" s="124"/>
      <c r="O14" s="123">
        <v>172838.47828295999</v>
      </c>
      <c r="P14" s="123">
        <f t="shared" si="1"/>
        <v>86419.239141479993</v>
      </c>
      <c r="Q14" s="123">
        <v>4640.0223277460036</v>
      </c>
      <c r="R14" s="123">
        <f>O14*年金給付費・保険料推計!D21/年金給付費・保険料推計!C21</f>
        <v>164815.77138264102</v>
      </c>
      <c r="S14" s="123">
        <f t="shared" si="2"/>
        <v>82407.885691320509</v>
      </c>
      <c r="T14" s="123">
        <f>Q14*年金給付費・保険料推計!F21/年金給付費・保険料推計!E21</f>
        <v>4424.6063749613495</v>
      </c>
    </row>
    <row r="15" spans="1:20">
      <c r="A15" s="13">
        <v>30</v>
      </c>
      <c r="B15" s="125">
        <f>年金給付費・保険料推計!F22*10000+'（厚生年金）'!R15</f>
        <v>426808.3707266472</v>
      </c>
      <c r="C15" s="125">
        <f t="shared" si="0"/>
        <v>311331.36935814942</v>
      </c>
      <c r="D15" s="125">
        <f>年金給付費・保険料推計!H22*10000/2</f>
        <v>155665.68467907471</v>
      </c>
      <c r="E15" s="125">
        <f>年金給付費・保険料推計!H22*10000/2</f>
        <v>155665.68467907471</v>
      </c>
      <c r="F15" s="125">
        <v>0</v>
      </c>
      <c r="G15" s="125">
        <f>'（厚生年金）'!S15+'（厚生年金）'!T15</f>
        <v>87930.843635908401</v>
      </c>
      <c r="H15" s="70">
        <v>0</v>
      </c>
      <c r="J15" s="69"/>
      <c r="K15" s="69"/>
      <c r="L15" s="69"/>
      <c r="M15" s="69"/>
      <c r="N15" s="124"/>
      <c r="O15" s="123">
        <v>175804.09880328999</v>
      </c>
      <c r="P15" s="123">
        <f t="shared" si="1"/>
        <v>87902.049401644996</v>
      </c>
      <c r="Q15" s="123">
        <v>4366.5582944039998</v>
      </c>
      <c r="R15" s="123">
        <f>O15*年金給付費・保険料推計!D22/年金給付費・保険料推計!C22</f>
        <v>167536.49647412883</v>
      </c>
      <c r="S15" s="123">
        <f t="shared" si="2"/>
        <v>83768.248237064414</v>
      </c>
      <c r="T15" s="123">
        <f>Q15*年金給付費・保険料推計!F22/年金給付費・保険料推計!E22</f>
        <v>4162.5953988439906</v>
      </c>
    </row>
    <row r="16" spans="1:20">
      <c r="A16" s="13">
        <v>31</v>
      </c>
      <c r="B16" s="125">
        <f>年金給付費・保険料推計!F23*10000+'（厚生年金）'!R16</f>
        <v>429109.9741136512</v>
      </c>
      <c r="C16" s="125">
        <f t="shared" si="0"/>
        <v>319601.85699493263</v>
      </c>
      <c r="D16" s="125">
        <f>年金給付費・保険料推計!H23*10000/2</f>
        <v>159800.92849746632</v>
      </c>
      <c r="E16" s="125">
        <f>年金給付費・保険料推計!H23*10000/2</f>
        <v>159800.92849746632</v>
      </c>
      <c r="F16" s="125">
        <v>0</v>
      </c>
      <c r="G16" s="125">
        <f>'（厚生年金）'!S16+'（厚生年金）'!T16</f>
        <v>88866.963546277286</v>
      </c>
      <c r="H16" s="70">
        <v>0</v>
      </c>
      <c r="J16" s="69"/>
      <c r="K16" s="69"/>
      <c r="L16" s="69"/>
      <c r="M16" s="69"/>
      <c r="N16" s="124"/>
      <c r="O16" s="123">
        <v>178438.53318962001</v>
      </c>
      <c r="P16" s="123">
        <f t="shared" si="1"/>
        <v>89219.266594810004</v>
      </c>
      <c r="Q16" s="123">
        <v>4099.2634304000067</v>
      </c>
      <c r="R16" s="123">
        <f>O16*年金給付費・保険料推計!D23/年金給付費・保険料推計!C23</f>
        <v>169925.26461831052</v>
      </c>
      <c r="S16" s="123">
        <f t="shared" si="2"/>
        <v>84962.632309155262</v>
      </c>
      <c r="T16" s="123">
        <f>Q16*年金給付費・保険料推計!F23/年金給付費・保険料推計!E23</f>
        <v>3904.3312371220181</v>
      </c>
    </row>
    <row r="17" spans="1:20">
      <c r="A17" s="18">
        <v>32</v>
      </c>
      <c r="B17" s="126">
        <f>年金給付費・保険料推計!F24*10000+'（厚生年金）'!R17</f>
        <v>432484.25658683479</v>
      </c>
      <c r="C17" s="126">
        <f t="shared" si="0"/>
        <v>327964.06356500898</v>
      </c>
      <c r="D17" s="126">
        <f>年金給付費・保険料推計!H24*10000/2</f>
        <v>163982.03178250449</v>
      </c>
      <c r="E17" s="126">
        <f>年金給付費・保険料推計!H24*10000/2</f>
        <v>163982.03178250449</v>
      </c>
      <c r="F17" s="126">
        <v>0</v>
      </c>
      <c r="G17" s="126">
        <f>'（厚生年金）'!S17+'（厚生年金）'!T17</f>
        <v>89822.794780330223</v>
      </c>
      <c r="H17" s="127">
        <v>0</v>
      </c>
      <c r="J17" s="69"/>
      <c r="K17" s="69"/>
      <c r="L17" s="69"/>
      <c r="M17" s="69"/>
      <c r="N17" s="124"/>
      <c r="O17" s="123">
        <v>180964.48850646999</v>
      </c>
      <c r="P17" s="123">
        <f t="shared" si="1"/>
        <v>90482.244253234996</v>
      </c>
      <c r="Q17" s="123">
        <v>3850.5363376750065</v>
      </c>
      <c r="R17" s="123">
        <f>O17*年金給付費・保険料推計!D24/年金給付費・保険料推計!C24</f>
        <v>172353.73844489624</v>
      </c>
      <c r="S17" s="123">
        <f t="shared" si="2"/>
        <v>86176.86922244812</v>
      </c>
      <c r="T17" s="123">
        <f>Q17*年金給付費・保険料推計!F24/年金給付費・保険料推計!E24</f>
        <v>3645.9255578821053</v>
      </c>
    </row>
    <row r="18" spans="1:20">
      <c r="A18" s="13">
        <v>33</v>
      </c>
      <c r="B18" s="125">
        <f>年金給付費・保険料推計!F25*10000+'（厚生年金）'!R18</f>
        <v>437621.22056706232</v>
      </c>
      <c r="C18" s="125">
        <f t="shared" si="0"/>
        <v>335367.58064961876</v>
      </c>
      <c r="D18" s="125">
        <f>年金給付費・保険料推計!H25*10000/2</f>
        <v>167683.79032480938</v>
      </c>
      <c r="E18" s="125">
        <f>年金給付費・保険料推計!H25*10000/2</f>
        <v>167683.79032480938</v>
      </c>
      <c r="F18" s="125">
        <v>0</v>
      </c>
      <c r="G18" s="125">
        <f>'（厚生年金）'!S18+'（厚生年金）'!T18</f>
        <v>90758.15731066966</v>
      </c>
      <c r="H18" s="70">
        <v>0</v>
      </c>
      <c r="J18" s="69"/>
      <c r="K18" s="69"/>
      <c r="L18" s="69"/>
      <c r="M18" s="69"/>
      <c r="N18" s="124"/>
      <c r="O18" s="123">
        <v>183301.22025318001</v>
      </c>
      <c r="P18" s="123">
        <f t="shared" si="1"/>
        <v>91650.610126590007</v>
      </c>
      <c r="Q18" s="123">
        <v>3606.4062601039977</v>
      </c>
      <c r="R18" s="123">
        <f>O18*年金給付費・保険料推計!D25/年金給付費・保険料推計!C25</f>
        <v>174730.08613416442</v>
      </c>
      <c r="S18" s="123">
        <f t="shared" si="2"/>
        <v>87365.04306708221</v>
      </c>
      <c r="T18" s="123">
        <f>Q18*年金給付費・保険料推計!F25/年金給付費・保険料推計!E25</f>
        <v>3393.1142435874503</v>
      </c>
    </row>
    <row r="19" spans="1:20">
      <c r="A19" s="13">
        <v>34</v>
      </c>
      <c r="B19" s="125">
        <f>年金給付費・保険料推計!F26*10000+'（厚生年金）'!R19</f>
        <v>441368.59305357421</v>
      </c>
      <c r="C19" s="125">
        <f t="shared" si="0"/>
        <v>342534.88266589504</v>
      </c>
      <c r="D19" s="125">
        <f>年金給付費・保険料推計!H26*10000/2</f>
        <v>171267.44133294752</v>
      </c>
      <c r="E19" s="125">
        <f>年金給付費・保険料推計!H26*10000/2</f>
        <v>171267.44133294752</v>
      </c>
      <c r="F19" s="125">
        <v>0</v>
      </c>
      <c r="G19" s="125">
        <f>'（厚生年金）'!S19+'（厚生年金）'!T19</f>
        <v>91720.681669211495</v>
      </c>
      <c r="H19" s="70">
        <v>0</v>
      </c>
      <c r="J19" s="69"/>
      <c r="K19" s="69"/>
      <c r="L19" s="69"/>
      <c r="M19" s="69"/>
      <c r="N19" s="124"/>
      <c r="O19" s="123">
        <v>185470.65152322</v>
      </c>
      <c r="P19" s="123">
        <f t="shared" si="1"/>
        <v>92735.325761610002</v>
      </c>
      <c r="Q19" s="123">
        <v>3364.3171802669967</v>
      </c>
      <c r="R19" s="123">
        <f>O19*年金給付費・保険料推計!D26/年金給付費・保険料推計!C26</f>
        <v>177143.27633748416</v>
      </c>
      <c r="S19" s="123">
        <f t="shared" si="2"/>
        <v>88571.63816874208</v>
      </c>
      <c r="T19" s="123">
        <f>Q19*年金給付費・保険料推計!F26/年金給付費・保険料推計!E26</f>
        <v>3149.0435004694104</v>
      </c>
    </row>
    <row r="20" spans="1:20">
      <c r="A20" s="13">
        <v>35</v>
      </c>
      <c r="B20" s="125">
        <f>年金給付費・保険料推計!F27*10000+'（厚生年金）'!R20</f>
        <v>444743.38679462316</v>
      </c>
      <c r="C20" s="125">
        <f t="shared" si="0"/>
        <v>349895.22265056754</v>
      </c>
      <c r="D20" s="125">
        <f>年金給付費・保険料推計!H27*10000/2</f>
        <v>174947.61132528377</v>
      </c>
      <c r="E20" s="125">
        <f>年金給付費・保険料推計!H27*10000/2</f>
        <v>174947.61132528377</v>
      </c>
      <c r="F20" s="125">
        <v>0</v>
      </c>
      <c r="G20" s="125">
        <f>'（厚生年金）'!S20+'（厚生年金）'!T20</f>
        <v>92719.926591867217</v>
      </c>
      <c r="H20" s="70">
        <v>0</v>
      </c>
      <c r="J20" s="69"/>
      <c r="K20" s="69"/>
      <c r="L20" s="69"/>
      <c r="M20" s="69"/>
      <c r="N20" s="124"/>
      <c r="O20" s="123">
        <v>187706.90515124999</v>
      </c>
      <c r="P20" s="123">
        <f t="shared" si="1"/>
        <v>93853.452575624993</v>
      </c>
      <c r="Q20" s="123">
        <v>3125.3020526039909</v>
      </c>
      <c r="R20" s="123">
        <f>O20*年金給付費・保険料推計!D27/年金給付費・保険料推計!C27</f>
        <v>179619.34942843555</v>
      </c>
      <c r="S20" s="123">
        <f t="shared" si="2"/>
        <v>89809.674714217777</v>
      </c>
      <c r="T20" s="123">
        <f>Q20*年金給付費・保険料推計!F27/年金給付費・保険料推計!E27</f>
        <v>2910.2518776494371</v>
      </c>
    </row>
    <row r="21" spans="1:20">
      <c r="A21" s="13">
        <v>36</v>
      </c>
      <c r="B21" s="125">
        <f>年金給付費・保険料推計!F28*10000+'（厚生年金）'!R21</f>
        <v>450280.7530614502</v>
      </c>
      <c r="C21" s="125">
        <f t="shared" si="0"/>
        <v>356987.5666733993</v>
      </c>
      <c r="D21" s="125">
        <f>年金給付費・保険料推計!H28*10000/2</f>
        <v>178493.78333669965</v>
      </c>
      <c r="E21" s="125">
        <f>年金給付費・保険料推計!H28*10000/2</f>
        <v>178493.78333669965</v>
      </c>
      <c r="F21" s="125">
        <v>0</v>
      </c>
      <c r="G21" s="125">
        <f>'（厚生年金）'!S21+'（厚生年金）'!T21</f>
        <v>93810.415726311898</v>
      </c>
      <c r="H21" s="70">
        <v>0</v>
      </c>
      <c r="J21" s="69"/>
      <c r="K21" s="69"/>
      <c r="L21" s="69"/>
      <c r="M21" s="69"/>
      <c r="N21" s="124"/>
      <c r="O21" s="123">
        <v>190174.74960422999</v>
      </c>
      <c r="P21" s="123">
        <f t="shared" si="1"/>
        <v>95087.374802114995</v>
      </c>
      <c r="Q21" s="123">
        <v>2890.6534457390117</v>
      </c>
      <c r="R21" s="123">
        <f>O21*年金給付費・保険料推計!D28/年金給付費・保険料推計!C28</f>
        <v>182267.22048073131</v>
      </c>
      <c r="S21" s="123">
        <f t="shared" si="2"/>
        <v>91133.610240365655</v>
      </c>
      <c r="T21" s="123">
        <f>Q21*年金給付費・保険料推計!F28/年金給付費・保険料推計!E28</f>
        <v>2676.8054859462459</v>
      </c>
    </row>
    <row r="22" spans="1:20">
      <c r="A22" s="22">
        <v>37</v>
      </c>
      <c r="B22" s="134">
        <f>年金給付費・保険料推計!F29*10000+'（厚生年金）'!R22</f>
        <v>453587.73552691023</v>
      </c>
      <c r="C22" s="134">
        <f t="shared" si="0"/>
        <v>363935.77161301376</v>
      </c>
      <c r="D22" s="134">
        <f>年金給付費・保険料推計!H29*10000/2</f>
        <v>181967.88580650688</v>
      </c>
      <c r="E22" s="134">
        <f>年金給付費・保険料推計!H29*10000/2</f>
        <v>181967.88580650688</v>
      </c>
      <c r="F22" s="134">
        <v>0</v>
      </c>
      <c r="G22" s="134">
        <f>'（厚生年金）'!S22+'（厚生年金）'!T22</f>
        <v>94811.128539824553</v>
      </c>
      <c r="H22" s="135">
        <v>0</v>
      </c>
      <c r="J22" s="69"/>
      <c r="K22" s="69"/>
      <c r="L22" s="69"/>
      <c r="M22" s="69"/>
      <c r="N22" s="124"/>
      <c r="O22" s="123">
        <v>192487.83688324</v>
      </c>
      <c r="P22" s="123">
        <f t="shared" si="1"/>
        <v>96243.918441620001</v>
      </c>
      <c r="Q22" s="123">
        <v>2661.1648405059923</v>
      </c>
      <c r="R22" s="123">
        <f>O22*年金給付費・保険料推計!D29/年金給付費・保険料推計!C29</f>
        <v>184722.74750574731</v>
      </c>
      <c r="S22" s="123">
        <f t="shared" si="2"/>
        <v>92361.373752873653</v>
      </c>
      <c r="T22" s="123">
        <f>Q22*年金給付費・保険料推計!F29/年金給付費・保険料推計!E29</f>
        <v>2449.754786950904</v>
      </c>
    </row>
  </sheetData>
  <phoneticPr fontId="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W22"/>
  <sheetViews>
    <sheetView zoomScale="85" zoomScaleNormal="85" workbookViewId="0">
      <selection activeCell="A25" sqref="A25"/>
    </sheetView>
  </sheetViews>
  <sheetFormatPr defaultRowHeight="13.5"/>
  <cols>
    <col min="1" max="1" width="7.625" style="1" customWidth="1"/>
    <col min="2" max="7" width="11.25" style="1" customWidth="1"/>
    <col min="8" max="8" width="11.25" style="2" customWidth="1"/>
    <col min="9" max="9" width="9" style="1"/>
    <col min="10" max="10" width="12.625" style="1" customWidth="1"/>
    <col min="11" max="11" width="11.25" style="1" bestFit="1" customWidth="1"/>
    <col min="12" max="12" width="9.125" style="1" bestFit="1" customWidth="1"/>
    <col min="13" max="13" width="11.125" style="1" bestFit="1" customWidth="1"/>
    <col min="14" max="14" width="15.625" style="1" bestFit="1" customWidth="1"/>
    <col min="15" max="15" width="9" style="1"/>
    <col min="16" max="17" width="11.25" style="1" bestFit="1" customWidth="1"/>
    <col min="18" max="18" width="9.125" style="1" bestFit="1" customWidth="1"/>
    <col min="19" max="19" width="11.125" style="1" bestFit="1" customWidth="1"/>
    <col min="20" max="21" width="11.25" style="1" bestFit="1" customWidth="1"/>
    <col min="22" max="22" width="9.125" style="1" bestFit="1" customWidth="1"/>
    <col min="23" max="23" width="11.125" style="1" bestFit="1" customWidth="1"/>
    <col min="24" max="255" width="9" style="1"/>
    <col min="256" max="256" width="7.625" style="1" customWidth="1"/>
    <col min="257" max="263" width="11.25" style="1" customWidth="1"/>
    <col min="264" max="511" width="9" style="1"/>
    <col min="512" max="512" width="7.625" style="1" customWidth="1"/>
    <col min="513" max="519" width="11.25" style="1" customWidth="1"/>
    <col min="520" max="767" width="9" style="1"/>
    <col min="768" max="768" width="7.625" style="1" customWidth="1"/>
    <col min="769" max="775" width="11.25" style="1" customWidth="1"/>
    <col min="776" max="1023" width="9" style="1"/>
    <col min="1024" max="1024" width="7.625" style="1" customWidth="1"/>
    <col min="1025" max="1031" width="11.25" style="1" customWidth="1"/>
    <col min="1032" max="1279" width="9" style="1"/>
    <col min="1280" max="1280" width="7.625" style="1" customWidth="1"/>
    <col min="1281" max="1287" width="11.25" style="1" customWidth="1"/>
    <col min="1288" max="1535" width="9" style="1"/>
    <col min="1536" max="1536" width="7.625" style="1" customWidth="1"/>
    <col min="1537" max="1543" width="11.25" style="1" customWidth="1"/>
    <col min="1544" max="1791" width="9" style="1"/>
    <col min="1792" max="1792" width="7.625" style="1" customWidth="1"/>
    <col min="1793" max="1799" width="11.25" style="1" customWidth="1"/>
    <col min="1800" max="2047" width="9" style="1"/>
    <col min="2048" max="2048" width="7.625" style="1" customWidth="1"/>
    <col min="2049" max="2055" width="11.25" style="1" customWidth="1"/>
    <col min="2056" max="2303" width="9" style="1"/>
    <col min="2304" max="2304" width="7.625" style="1" customWidth="1"/>
    <col min="2305" max="2311" width="11.25" style="1" customWidth="1"/>
    <col min="2312" max="2559" width="9" style="1"/>
    <col min="2560" max="2560" width="7.625" style="1" customWidth="1"/>
    <col min="2561" max="2567" width="11.25" style="1" customWidth="1"/>
    <col min="2568" max="2815" width="9" style="1"/>
    <col min="2816" max="2816" width="7.625" style="1" customWidth="1"/>
    <col min="2817" max="2823" width="11.25" style="1" customWidth="1"/>
    <col min="2824" max="3071" width="9" style="1"/>
    <col min="3072" max="3072" width="7.625" style="1" customWidth="1"/>
    <col min="3073" max="3079" width="11.25" style="1" customWidth="1"/>
    <col min="3080" max="3327" width="9" style="1"/>
    <col min="3328" max="3328" width="7.625" style="1" customWidth="1"/>
    <col min="3329" max="3335" width="11.25" style="1" customWidth="1"/>
    <col min="3336" max="3583" width="9" style="1"/>
    <col min="3584" max="3584" width="7.625" style="1" customWidth="1"/>
    <col min="3585" max="3591" width="11.25" style="1" customWidth="1"/>
    <col min="3592" max="3839" width="9" style="1"/>
    <col min="3840" max="3840" width="7.625" style="1" customWidth="1"/>
    <col min="3841" max="3847" width="11.25" style="1" customWidth="1"/>
    <col min="3848" max="4095" width="9" style="1"/>
    <col min="4096" max="4096" width="7.625" style="1" customWidth="1"/>
    <col min="4097" max="4103" width="11.25" style="1" customWidth="1"/>
    <col min="4104" max="4351" width="9" style="1"/>
    <col min="4352" max="4352" width="7.625" style="1" customWidth="1"/>
    <col min="4353" max="4359" width="11.25" style="1" customWidth="1"/>
    <col min="4360" max="4607" width="9" style="1"/>
    <col min="4608" max="4608" width="7.625" style="1" customWidth="1"/>
    <col min="4609" max="4615" width="11.25" style="1" customWidth="1"/>
    <col min="4616" max="4863" width="9" style="1"/>
    <col min="4864" max="4864" width="7.625" style="1" customWidth="1"/>
    <col min="4865" max="4871" width="11.25" style="1" customWidth="1"/>
    <col min="4872" max="5119" width="9" style="1"/>
    <col min="5120" max="5120" width="7.625" style="1" customWidth="1"/>
    <col min="5121" max="5127" width="11.25" style="1" customWidth="1"/>
    <col min="5128" max="5375" width="9" style="1"/>
    <col min="5376" max="5376" width="7.625" style="1" customWidth="1"/>
    <col min="5377" max="5383" width="11.25" style="1" customWidth="1"/>
    <col min="5384" max="5631" width="9" style="1"/>
    <col min="5632" max="5632" width="7.625" style="1" customWidth="1"/>
    <col min="5633" max="5639" width="11.25" style="1" customWidth="1"/>
    <col min="5640" max="5887" width="9" style="1"/>
    <col min="5888" max="5888" width="7.625" style="1" customWidth="1"/>
    <col min="5889" max="5895" width="11.25" style="1" customWidth="1"/>
    <col min="5896" max="6143" width="9" style="1"/>
    <col min="6144" max="6144" width="7.625" style="1" customWidth="1"/>
    <col min="6145" max="6151" width="11.25" style="1" customWidth="1"/>
    <col min="6152" max="6399" width="9" style="1"/>
    <col min="6400" max="6400" width="7.625" style="1" customWidth="1"/>
    <col min="6401" max="6407" width="11.25" style="1" customWidth="1"/>
    <col min="6408" max="6655" width="9" style="1"/>
    <col min="6656" max="6656" width="7.625" style="1" customWidth="1"/>
    <col min="6657" max="6663" width="11.25" style="1" customWidth="1"/>
    <col min="6664" max="6911" width="9" style="1"/>
    <col min="6912" max="6912" width="7.625" style="1" customWidth="1"/>
    <col min="6913" max="6919" width="11.25" style="1" customWidth="1"/>
    <col min="6920" max="7167" width="9" style="1"/>
    <col min="7168" max="7168" width="7.625" style="1" customWidth="1"/>
    <col min="7169" max="7175" width="11.25" style="1" customWidth="1"/>
    <col min="7176" max="7423" width="9" style="1"/>
    <col min="7424" max="7424" width="7.625" style="1" customWidth="1"/>
    <col min="7425" max="7431" width="11.25" style="1" customWidth="1"/>
    <col min="7432" max="7679" width="9" style="1"/>
    <col min="7680" max="7680" width="7.625" style="1" customWidth="1"/>
    <col min="7681" max="7687" width="11.25" style="1" customWidth="1"/>
    <col min="7688" max="7935" width="9" style="1"/>
    <col min="7936" max="7936" width="7.625" style="1" customWidth="1"/>
    <col min="7937" max="7943" width="11.25" style="1" customWidth="1"/>
    <col min="7944" max="8191" width="9" style="1"/>
    <col min="8192" max="8192" width="7.625" style="1" customWidth="1"/>
    <col min="8193" max="8199" width="11.25" style="1" customWidth="1"/>
    <col min="8200" max="8447" width="9" style="1"/>
    <col min="8448" max="8448" width="7.625" style="1" customWidth="1"/>
    <col min="8449" max="8455" width="11.25" style="1" customWidth="1"/>
    <col min="8456" max="8703" width="9" style="1"/>
    <col min="8704" max="8704" width="7.625" style="1" customWidth="1"/>
    <col min="8705" max="8711" width="11.25" style="1" customWidth="1"/>
    <col min="8712" max="8959" width="9" style="1"/>
    <col min="8960" max="8960" width="7.625" style="1" customWidth="1"/>
    <col min="8961" max="8967" width="11.25" style="1" customWidth="1"/>
    <col min="8968" max="9215" width="9" style="1"/>
    <col min="9216" max="9216" width="7.625" style="1" customWidth="1"/>
    <col min="9217" max="9223" width="11.25" style="1" customWidth="1"/>
    <col min="9224" max="9471" width="9" style="1"/>
    <col min="9472" max="9472" width="7.625" style="1" customWidth="1"/>
    <col min="9473" max="9479" width="11.25" style="1" customWidth="1"/>
    <col min="9480" max="9727" width="9" style="1"/>
    <col min="9728" max="9728" width="7.625" style="1" customWidth="1"/>
    <col min="9729" max="9735" width="11.25" style="1" customWidth="1"/>
    <col min="9736" max="9983" width="9" style="1"/>
    <col min="9984" max="9984" width="7.625" style="1" customWidth="1"/>
    <col min="9985" max="9991" width="11.25" style="1" customWidth="1"/>
    <col min="9992" max="10239" width="9" style="1"/>
    <col min="10240" max="10240" width="7.625" style="1" customWidth="1"/>
    <col min="10241" max="10247" width="11.25" style="1" customWidth="1"/>
    <col min="10248" max="10495" width="9" style="1"/>
    <col min="10496" max="10496" width="7.625" style="1" customWidth="1"/>
    <col min="10497" max="10503" width="11.25" style="1" customWidth="1"/>
    <col min="10504" max="10751" width="9" style="1"/>
    <col min="10752" max="10752" width="7.625" style="1" customWidth="1"/>
    <col min="10753" max="10759" width="11.25" style="1" customWidth="1"/>
    <col min="10760" max="11007" width="9" style="1"/>
    <col min="11008" max="11008" width="7.625" style="1" customWidth="1"/>
    <col min="11009" max="11015" width="11.25" style="1" customWidth="1"/>
    <col min="11016" max="11263" width="9" style="1"/>
    <col min="11264" max="11264" width="7.625" style="1" customWidth="1"/>
    <col min="11265" max="11271" width="11.25" style="1" customWidth="1"/>
    <col min="11272" max="11519" width="9" style="1"/>
    <col min="11520" max="11520" width="7.625" style="1" customWidth="1"/>
    <col min="11521" max="11527" width="11.25" style="1" customWidth="1"/>
    <col min="11528" max="11775" width="9" style="1"/>
    <col min="11776" max="11776" width="7.625" style="1" customWidth="1"/>
    <col min="11777" max="11783" width="11.25" style="1" customWidth="1"/>
    <col min="11784" max="12031" width="9" style="1"/>
    <col min="12032" max="12032" width="7.625" style="1" customWidth="1"/>
    <col min="12033" max="12039" width="11.25" style="1" customWidth="1"/>
    <col min="12040" max="12287" width="9" style="1"/>
    <col min="12288" max="12288" width="7.625" style="1" customWidth="1"/>
    <col min="12289" max="12295" width="11.25" style="1" customWidth="1"/>
    <col min="12296" max="12543" width="9" style="1"/>
    <col min="12544" max="12544" width="7.625" style="1" customWidth="1"/>
    <col min="12545" max="12551" width="11.25" style="1" customWidth="1"/>
    <col min="12552" max="12799" width="9" style="1"/>
    <col min="12800" max="12800" width="7.625" style="1" customWidth="1"/>
    <col min="12801" max="12807" width="11.25" style="1" customWidth="1"/>
    <col min="12808" max="13055" width="9" style="1"/>
    <col min="13056" max="13056" width="7.625" style="1" customWidth="1"/>
    <col min="13057" max="13063" width="11.25" style="1" customWidth="1"/>
    <col min="13064" max="13311" width="9" style="1"/>
    <col min="13312" max="13312" width="7.625" style="1" customWidth="1"/>
    <col min="13313" max="13319" width="11.25" style="1" customWidth="1"/>
    <col min="13320" max="13567" width="9" style="1"/>
    <col min="13568" max="13568" width="7.625" style="1" customWidth="1"/>
    <col min="13569" max="13575" width="11.25" style="1" customWidth="1"/>
    <col min="13576" max="13823" width="9" style="1"/>
    <col min="13824" max="13824" width="7.625" style="1" customWidth="1"/>
    <col min="13825" max="13831" width="11.25" style="1" customWidth="1"/>
    <col min="13832" max="14079" width="9" style="1"/>
    <col min="14080" max="14080" width="7.625" style="1" customWidth="1"/>
    <col min="14081" max="14087" width="11.25" style="1" customWidth="1"/>
    <col min="14088" max="14335" width="9" style="1"/>
    <col min="14336" max="14336" width="7.625" style="1" customWidth="1"/>
    <col min="14337" max="14343" width="11.25" style="1" customWidth="1"/>
    <col min="14344" max="14591" width="9" style="1"/>
    <col min="14592" max="14592" width="7.625" style="1" customWidth="1"/>
    <col min="14593" max="14599" width="11.25" style="1" customWidth="1"/>
    <col min="14600" max="14847" width="9" style="1"/>
    <col min="14848" max="14848" width="7.625" style="1" customWidth="1"/>
    <col min="14849" max="14855" width="11.25" style="1" customWidth="1"/>
    <col min="14856" max="15103" width="9" style="1"/>
    <col min="15104" max="15104" width="7.625" style="1" customWidth="1"/>
    <col min="15105" max="15111" width="11.25" style="1" customWidth="1"/>
    <col min="15112" max="15359" width="9" style="1"/>
    <col min="15360" max="15360" width="7.625" style="1" customWidth="1"/>
    <col min="15361" max="15367" width="11.25" style="1" customWidth="1"/>
    <col min="15368" max="15615" width="9" style="1"/>
    <col min="15616" max="15616" width="7.625" style="1" customWidth="1"/>
    <col min="15617" max="15623" width="11.25" style="1" customWidth="1"/>
    <col min="15624" max="15871" width="9" style="1"/>
    <col min="15872" max="15872" width="7.625" style="1" customWidth="1"/>
    <col min="15873" max="15879" width="11.25" style="1" customWidth="1"/>
    <col min="15880" max="16127" width="9" style="1"/>
    <col min="16128" max="16128" width="7.625" style="1" customWidth="1"/>
    <col min="16129" max="16135" width="11.25" style="1" customWidth="1"/>
    <col min="16136" max="16384" width="9" style="1"/>
  </cols>
  <sheetData>
    <row r="1" spans="1:23">
      <c r="A1" s="1" t="s">
        <v>15</v>
      </c>
    </row>
    <row r="2" spans="1:23">
      <c r="H2" s="133" t="s">
        <v>118</v>
      </c>
    </row>
    <row r="3" spans="1:23">
      <c r="A3" s="3" t="s">
        <v>0</v>
      </c>
      <c r="B3" s="3" t="s">
        <v>1</v>
      </c>
      <c r="C3" s="4" t="s">
        <v>16</v>
      </c>
      <c r="D3" s="5"/>
      <c r="E3" s="5"/>
      <c r="F3" s="5"/>
      <c r="G3" s="6" t="s">
        <v>3</v>
      </c>
      <c r="H3" s="7" t="s">
        <v>4</v>
      </c>
    </row>
    <row r="4" spans="1:23">
      <c r="A4" s="8"/>
      <c r="B4" s="8" t="s">
        <v>5</v>
      </c>
      <c r="C4" s="8"/>
      <c r="D4" s="9" t="s">
        <v>17</v>
      </c>
      <c r="E4" s="10" t="s">
        <v>18</v>
      </c>
      <c r="F4" s="9" t="s">
        <v>19</v>
      </c>
      <c r="G4" s="11"/>
      <c r="H4" s="12"/>
    </row>
    <row r="5" spans="1:23">
      <c r="A5" s="13">
        <v>20</v>
      </c>
      <c r="B5" s="14"/>
      <c r="C5" s="14"/>
      <c r="D5" s="14"/>
      <c r="E5" s="14"/>
      <c r="F5" s="14"/>
      <c r="G5" s="14"/>
      <c r="H5" s="15"/>
    </row>
    <row r="6" spans="1:23">
      <c r="A6" s="13">
        <v>21</v>
      </c>
      <c r="B6" s="16"/>
      <c r="C6" s="16"/>
      <c r="D6" s="16"/>
      <c r="E6" s="16"/>
      <c r="F6" s="16"/>
      <c r="G6" s="16"/>
      <c r="H6" s="17"/>
      <c r="J6" s="122" t="s">
        <v>84</v>
      </c>
      <c r="K6" s="69"/>
      <c r="L6" s="69"/>
      <c r="M6" s="69"/>
      <c r="N6" s="122" t="s">
        <v>93</v>
      </c>
      <c r="O6" s="69"/>
      <c r="P6" s="122" t="s">
        <v>85</v>
      </c>
      <c r="Q6" s="69"/>
      <c r="R6" s="69"/>
      <c r="S6" s="69"/>
      <c r="T6" s="69"/>
      <c r="U6" s="69"/>
      <c r="V6" s="69"/>
      <c r="W6" s="69"/>
    </row>
    <row r="7" spans="1:23">
      <c r="A7" s="18">
        <v>22</v>
      </c>
      <c r="B7" s="19"/>
      <c r="C7" s="19"/>
      <c r="D7" s="19"/>
      <c r="E7" s="19"/>
      <c r="F7" s="19"/>
      <c r="G7" s="19"/>
      <c r="H7" s="20"/>
      <c r="J7" s="122" t="s">
        <v>86</v>
      </c>
      <c r="K7" s="122" t="s">
        <v>87</v>
      </c>
      <c r="L7" s="122" t="s">
        <v>94</v>
      </c>
      <c r="M7" s="122" t="s">
        <v>88</v>
      </c>
      <c r="N7" s="122" t="s">
        <v>89</v>
      </c>
      <c r="O7" s="69"/>
      <c r="P7" s="122"/>
      <c r="Q7" s="122"/>
      <c r="R7" s="122"/>
      <c r="S7" s="122"/>
      <c r="T7" s="69"/>
      <c r="U7" s="69"/>
      <c r="V7" s="69"/>
      <c r="W7" s="69"/>
    </row>
    <row r="8" spans="1:23">
      <c r="A8" s="72">
        <v>23</v>
      </c>
      <c r="B8" s="130">
        <v>34697.741840000002</v>
      </c>
      <c r="C8" s="130">
        <v>16380.06502</v>
      </c>
      <c r="D8" s="130">
        <v>0</v>
      </c>
      <c r="E8" s="130">
        <v>16380.06502</v>
      </c>
      <c r="F8" s="130">
        <v>0</v>
      </c>
      <c r="G8" s="130">
        <f>SUM('（国民年金）'!K8:M8)</f>
        <v>18676.696639999998</v>
      </c>
      <c r="H8" s="128">
        <v>0</v>
      </c>
      <c r="J8" s="124">
        <f>K8+L8+M8</f>
        <v>18676.696639999998</v>
      </c>
      <c r="K8" s="123">
        <v>14629.0047</v>
      </c>
      <c r="L8" s="123">
        <v>3826.4854099999998</v>
      </c>
      <c r="M8" s="123">
        <v>221.20652999999999</v>
      </c>
      <c r="N8" s="123">
        <v>33183.474421370003</v>
      </c>
      <c r="O8" s="69"/>
      <c r="P8" s="69"/>
      <c r="Q8" s="69"/>
      <c r="R8" s="69"/>
      <c r="S8" s="69"/>
      <c r="T8" s="69"/>
      <c r="U8" s="69"/>
      <c r="V8" s="69"/>
      <c r="W8" s="69"/>
    </row>
    <row r="9" spans="1:23">
      <c r="A9" s="13">
        <v>24</v>
      </c>
      <c r="B9" s="125">
        <f>'（国民年金）'!N9+年金給付費・保険料推計!J16*10000</f>
        <v>35354.489433389797</v>
      </c>
      <c r="C9" s="125">
        <f t="shared" ref="C9:C22" si="0">SUM(D9:F9)</f>
        <v>21320.43691133942</v>
      </c>
      <c r="D9" s="125">
        <v>0</v>
      </c>
      <c r="E9" s="125">
        <f>年金給付費・保険料推計!L16*10000</f>
        <v>21320.43691133942</v>
      </c>
      <c r="F9" s="125">
        <v>0</v>
      </c>
      <c r="G9" s="125">
        <f>SUM('（国民年金）'!K9:M9)</f>
        <v>19336.297149999999</v>
      </c>
      <c r="H9" s="128">
        <v>0</v>
      </c>
      <c r="J9" s="124">
        <f>K9+L9+M9</f>
        <v>19336.297149999999</v>
      </c>
      <c r="K9" s="123">
        <v>15237.195369999999</v>
      </c>
      <c r="L9" s="123">
        <v>3877.09006</v>
      </c>
      <c r="M9" s="123">
        <v>222.01172</v>
      </c>
      <c r="N9" s="123">
        <v>34351.480799999998</v>
      </c>
      <c r="O9" s="69"/>
      <c r="P9" s="69"/>
      <c r="Q9" s="69"/>
      <c r="R9" s="69"/>
      <c r="S9" s="69"/>
      <c r="T9" s="69"/>
      <c r="U9" s="69"/>
      <c r="V9" s="69"/>
      <c r="W9" s="69"/>
    </row>
    <row r="10" spans="1:23">
      <c r="A10" s="13">
        <v>25</v>
      </c>
      <c r="B10" s="125">
        <f>'（国民年金）'!N10+年金給付費・保険料推計!J17*10000</f>
        <v>37024.364763395934</v>
      </c>
      <c r="C10" s="125">
        <f t="shared" si="0"/>
        <v>21320.058727006483</v>
      </c>
      <c r="D10" s="125">
        <v>0</v>
      </c>
      <c r="E10" s="125">
        <f>年金給付費・保険料推計!L17*10000</f>
        <v>21320.058727006483</v>
      </c>
      <c r="F10" s="125">
        <v>0</v>
      </c>
      <c r="G10" s="125">
        <f>SUM('（国民年金）'!K10:M10)</f>
        <v>20196.24296</v>
      </c>
      <c r="H10" s="128">
        <v>0</v>
      </c>
      <c r="J10" s="124">
        <f>K10+L10+M10</f>
        <v>20196.24296</v>
      </c>
      <c r="K10" s="123">
        <v>16036.43274</v>
      </c>
      <c r="L10" s="123">
        <v>3936.9903800000002</v>
      </c>
      <c r="M10" s="123">
        <v>222.81984</v>
      </c>
      <c r="N10" s="123">
        <v>36009.855860000003</v>
      </c>
      <c r="O10" s="69"/>
      <c r="P10" s="122" t="s">
        <v>90</v>
      </c>
      <c r="Q10" s="69"/>
      <c r="R10" s="69"/>
      <c r="S10" s="69"/>
      <c r="T10" s="122" t="s">
        <v>95</v>
      </c>
      <c r="U10" s="69"/>
      <c r="V10" s="69"/>
      <c r="W10" s="69"/>
    </row>
    <row r="11" spans="1:23">
      <c r="A11" s="13">
        <v>26</v>
      </c>
      <c r="B11" s="125">
        <f>'（国民年金）'!N11+年金給付費・保険料推計!J18*10000</f>
        <v>38555.698383083407</v>
      </c>
      <c r="C11" s="125">
        <f t="shared" si="0"/>
        <v>21715.887176293814</v>
      </c>
      <c r="D11" s="125">
        <v>0</v>
      </c>
      <c r="E11" s="125">
        <f>年金給付費・保険料推計!L18*10000</f>
        <v>21715.887176293814</v>
      </c>
      <c r="F11" s="125">
        <v>0</v>
      </c>
      <c r="G11" s="125">
        <f>SUM('（国民年金）'!K11:M11)</f>
        <v>20988.625359999998</v>
      </c>
      <c r="H11" s="128">
        <v>0</v>
      </c>
      <c r="J11" s="124">
        <f>K11+L11+M11</f>
        <v>20988.625359999998</v>
      </c>
      <c r="K11" s="123">
        <v>16765.83899</v>
      </c>
      <c r="L11" s="123">
        <v>3999.1554599999999</v>
      </c>
      <c r="M11" s="123">
        <v>223.63091</v>
      </c>
      <c r="N11" s="123">
        <v>37530.833440000002</v>
      </c>
      <c r="O11" s="69"/>
      <c r="P11" s="122" t="s">
        <v>96</v>
      </c>
      <c r="Q11" s="69"/>
      <c r="R11" s="69"/>
      <c r="S11" s="69"/>
      <c r="T11" s="122" t="s">
        <v>96</v>
      </c>
      <c r="U11" s="69"/>
      <c r="V11" s="69"/>
      <c r="W11" s="69"/>
    </row>
    <row r="12" spans="1:23">
      <c r="A12" s="18">
        <v>27</v>
      </c>
      <c r="B12" s="126">
        <f>'（国民年金）'!N12+年金給付費・保険料推計!J19*10000</f>
        <v>39281.813885247837</v>
      </c>
      <c r="C12" s="126">
        <f t="shared" si="0"/>
        <v>22415.024102051528</v>
      </c>
      <c r="D12" s="126">
        <v>0</v>
      </c>
      <c r="E12" s="126">
        <f>年金給付費・保険料推計!L19*10000</f>
        <v>22415.024102051528</v>
      </c>
      <c r="F12" s="126">
        <v>0</v>
      </c>
      <c r="G12" s="126">
        <f>SUM('（国民年金）'!K12:M12)</f>
        <v>21380.616170000001</v>
      </c>
      <c r="H12" s="129">
        <v>0</v>
      </c>
      <c r="J12" s="124">
        <f>K12+L12+M12</f>
        <v>21380.616170000001</v>
      </c>
      <c r="K12" s="123">
        <v>17094.683130000001</v>
      </c>
      <c r="L12" s="123">
        <v>4062.30213</v>
      </c>
      <c r="M12" s="123">
        <v>223.63091</v>
      </c>
      <c r="N12" s="123">
        <v>38251.668389999999</v>
      </c>
      <c r="O12" s="69"/>
      <c r="P12" s="122" t="s">
        <v>92</v>
      </c>
      <c r="Q12" s="122" t="s">
        <v>87</v>
      </c>
      <c r="R12" s="122" t="s">
        <v>94</v>
      </c>
      <c r="S12" s="122" t="s">
        <v>88</v>
      </c>
      <c r="T12" s="122" t="s">
        <v>92</v>
      </c>
      <c r="U12" s="122" t="s">
        <v>87</v>
      </c>
      <c r="V12" s="122" t="s">
        <v>94</v>
      </c>
      <c r="W12" s="122" t="s">
        <v>88</v>
      </c>
    </row>
    <row r="13" spans="1:23">
      <c r="A13" s="13">
        <v>28</v>
      </c>
      <c r="B13" s="125">
        <f>'（国民年金）'!T13+'（国民年金）'!V13+年金給付費・保険料推計!J20*10000</f>
        <v>53091.135002749244</v>
      </c>
      <c r="C13" s="125">
        <f t="shared" si="0"/>
        <v>23189.172534449146</v>
      </c>
      <c r="D13" s="125">
        <v>0</v>
      </c>
      <c r="E13" s="125">
        <f>年金給付費・保険料推計!L20*10000</f>
        <v>23189.172534449146</v>
      </c>
      <c r="F13" s="125">
        <v>0</v>
      </c>
      <c r="G13" s="125">
        <f>SUM('（国民年金）'!U13:W13)</f>
        <v>28296.779332972925</v>
      </c>
      <c r="H13" s="128">
        <v>0</v>
      </c>
      <c r="J13" s="124"/>
      <c r="K13" s="69"/>
      <c r="L13" s="69"/>
      <c r="M13" s="71"/>
      <c r="N13" s="69"/>
      <c r="O13" s="69"/>
      <c r="P13" s="123">
        <v>50186.295014113304</v>
      </c>
      <c r="Q13" s="123">
        <f t="shared" ref="Q13:Q22" si="1">P13/2</f>
        <v>25093.147507056652</v>
      </c>
      <c r="R13" s="123">
        <v>4260.2100933169922</v>
      </c>
      <c r="S13" s="123">
        <v>228.29127303956432</v>
      </c>
      <c r="T13" s="123">
        <f>P13*年金給付費・保険料推計!D20/年金給付費・保険料推計!C20</f>
        <v>47989.515937284166</v>
      </c>
      <c r="U13" s="123">
        <f t="shared" ref="U13:U22" si="2">T13/2</f>
        <v>23994.757968642083</v>
      </c>
      <c r="V13" s="123">
        <f>R13*年金給付費・保険料推計!D20/年金給付費・保険料推計!C20</f>
        <v>4073.7300912912756</v>
      </c>
      <c r="W13" s="123">
        <f t="shared" ref="W13:W22" si="3">S13</f>
        <v>228.29127303956432</v>
      </c>
    </row>
    <row r="14" spans="1:23">
      <c r="A14" s="13">
        <v>29</v>
      </c>
      <c r="B14" s="125">
        <f>'（国民年金）'!T14+'（国民年金）'!V14+年金給付費・保険料推計!J21*10000</f>
        <v>54310.047780352608</v>
      </c>
      <c r="C14" s="125">
        <f t="shared" si="0"/>
        <v>24066.266263398298</v>
      </c>
      <c r="D14" s="125">
        <v>0</v>
      </c>
      <c r="E14" s="125">
        <f>年金給付費・保険料推計!L21*10000</f>
        <v>24066.266263398298</v>
      </c>
      <c r="F14" s="125">
        <v>0</v>
      </c>
      <c r="G14" s="125">
        <f>SUM('（国民年金）'!U14:W14)</f>
        <v>28962.037618798575</v>
      </c>
      <c r="H14" s="128">
        <v>0</v>
      </c>
      <c r="J14" s="124"/>
      <c r="K14" s="69"/>
      <c r="L14" s="69"/>
      <c r="M14" s="71"/>
      <c r="N14" s="69"/>
      <c r="O14" s="69"/>
      <c r="P14" s="123">
        <v>51507.540492500702</v>
      </c>
      <c r="Q14" s="123">
        <f t="shared" si="1"/>
        <v>25753.770246250351</v>
      </c>
      <c r="R14" s="123">
        <v>4379.1873121330082</v>
      </c>
      <c r="S14" s="123">
        <v>227.77257918922925</v>
      </c>
      <c r="T14" s="123">
        <f>P14*年金給付費・保険料推計!D21/年金給付費・保険料推計!C21</f>
        <v>49116.696135197744</v>
      </c>
      <c r="U14" s="123">
        <f t="shared" si="2"/>
        <v>24558.348067598872</v>
      </c>
      <c r="V14" s="123">
        <f>R14*年金給付費・保険料推計!D21/年金給付費・保険料推計!C21</f>
        <v>4175.9169720104719</v>
      </c>
      <c r="W14" s="123">
        <f t="shared" si="3"/>
        <v>227.77257918922925</v>
      </c>
    </row>
    <row r="15" spans="1:23">
      <c r="A15" s="13">
        <v>30</v>
      </c>
      <c r="B15" s="125">
        <f>'（国民年金）'!T15+'（国民年金）'!V15+年金給付費・保険料推計!J22*10000</f>
        <v>55233.210115042995</v>
      </c>
      <c r="C15" s="125">
        <f t="shared" si="0"/>
        <v>24488.086321671064</v>
      </c>
      <c r="D15" s="125">
        <v>0</v>
      </c>
      <c r="E15" s="125">
        <f>年金給付費・保険料推計!L22*10000</f>
        <v>24488.086321671064</v>
      </c>
      <c r="F15" s="125">
        <v>0</v>
      </c>
      <c r="G15" s="125">
        <f>SUM('（国民年金）'!U15:W15)</f>
        <v>29482.022178147192</v>
      </c>
      <c r="H15" s="128">
        <v>0</v>
      </c>
      <c r="J15" s="124"/>
      <c r="K15" s="69"/>
      <c r="L15" s="69"/>
      <c r="M15" s="71"/>
      <c r="N15" s="69"/>
      <c r="O15" s="69"/>
      <c r="P15" s="123">
        <v>52417.1526373132</v>
      </c>
      <c r="Q15" s="123">
        <f t="shared" si="1"/>
        <v>26208.5763186566</v>
      </c>
      <c r="R15" s="123">
        <v>4491.0705495210159</v>
      </c>
      <c r="S15" s="123">
        <v>226.09860015159694</v>
      </c>
      <c r="T15" s="123">
        <f>P15*年金給付費・保険料推計!D22/年金給付費・保険料推計!C22</f>
        <v>49952.112423904153</v>
      </c>
      <c r="U15" s="123">
        <f t="shared" si="2"/>
        <v>24976.056211952076</v>
      </c>
      <c r="V15" s="123">
        <f>R15*年金給付費・保険料推計!D22/年金給付費・保険料推計!C22</f>
        <v>4279.8673660435206</v>
      </c>
      <c r="W15" s="123">
        <f t="shared" si="3"/>
        <v>226.09860015159694</v>
      </c>
    </row>
    <row r="16" spans="1:23">
      <c r="A16" s="13">
        <v>31</v>
      </c>
      <c r="B16" s="125">
        <f>'（国民年金）'!T16+'（国民年金）'!V16+年金給付費・保険料推計!J23*10000</f>
        <v>56177.602265566602</v>
      </c>
      <c r="C16" s="125">
        <f t="shared" si="0"/>
        <v>24902.66079895437</v>
      </c>
      <c r="D16" s="125">
        <v>0</v>
      </c>
      <c r="E16" s="125">
        <f>年金給付費・保険料推計!L23*10000</f>
        <v>24902.66079895437</v>
      </c>
      <c r="F16" s="125">
        <v>0</v>
      </c>
      <c r="G16" s="125">
        <f>SUM('（国民年金）'!U16:W16)</f>
        <v>30016.188884011161</v>
      </c>
      <c r="H16" s="128">
        <v>0</v>
      </c>
      <c r="J16" s="124"/>
      <c r="K16" s="69"/>
      <c r="L16" s="69"/>
      <c r="M16" s="71"/>
      <c r="N16" s="69"/>
      <c r="O16" s="69"/>
      <c r="P16" s="123">
        <v>53353.263912170994</v>
      </c>
      <c r="Q16" s="123">
        <f t="shared" si="1"/>
        <v>26676.631956085497</v>
      </c>
      <c r="R16" s="123">
        <v>4608.7105671549998</v>
      </c>
      <c r="S16" s="123">
        <v>223.46411818478103</v>
      </c>
      <c r="T16" s="123">
        <f>P16*年金給付費・保険料推計!D23/年金給付費・保険料推計!C23</f>
        <v>50807.789811251365</v>
      </c>
      <c r="U16" s="123">
        <f t="shared" si="2"/>
        <v>25403.894905625682</v>
      </c>
      <c r="V16" s="123">
        <f>R16*年金給付費・保険料推計!D23/年金給付費・保険料推計!C23</f>
        <v>4388.8298602006962</v>
      </c>
      <c r="W16" s="123">
        <f t="shared" si="3"/>
        <v>223.46411818478103</v>
      </c>
    </row>
    <row r="17" spans="1:23">
      <c r="A17" s="18">
        <v>32</v>
      </c>
      <c r="B17" s="126">
        <f>'（国民年金）'!T17+'（国民年金）'!V17+年金給付費・保険料推計!J24*10000</f>
        <v>57174.812068502848</v>
      </c>
      <c r="C17" s="126">
        <f t="shared" si="0"/>
        <v>25394.222576778957</v>
      </c>
      <c r="D17" s="126">
        <v>0</v>
      </c>
      <c r="E17" s="126">
        <f>年金給付費・保険料推計!L24*10000</f>
        <v>25394.222576778957</v>
      </c>
      <c r="F17" s="126">
        <v>0</v>
      </c>
      <c r="G17" s="126">
        <f>SUM('（国民年金）'!U17:W17)</f>
        <v>30583.735903287496</v>
      </c>
      <c r="H17" s="129">
        <v>0</v>
      </c>
      <c r="J17" s="124"/>
      <c r="K17" s="69"/>
      <c r="L17" s="69"/>
      <c r="M17" s="71"/>
      <c r="N17" s="69"/>
      <c r="O17" s="69"/>
      <c r="P17" s="123">
        <v>54287.424846637194</v>
      </c>
      <c r="Q17" s="123">
        <f t="shared" si="1"/>
        <v>27143.712423318597</v>
      </c>
      <c r="R17" s="123">
        <v>4736.9933447730082</v>
      </c>
      <c r="S17" s="123">
        <v>219.99510120244099</v>
      </c>
      <c r="T17" s="123">
        <f>P17*年金給付費・保険料推計!D24/年金給付費・保険料推計!C24</f>
        <v>51704.291267785069</v>
      </c>
      <c r="U17" s="123">
        <f t="shared" si="2"/>
        <v>25852.145633892535</v>
      </c>
      <c r="V17" s="123">
        <f>R17*年金給付費・保険料推計!D24/年金給付費・保険料推計!C24</f>
        <v>4511.5951681925217</v>
      </c>
      <c r="W17" s="123">
        <f t="shared" si="3"/>
        <v>219.99510120244099</v>
      </c>
    </row>
    <row r="18" spans="1:23">
      <c r="A18" s="13">
        <v>33</v>
      </c>
      <c r="B18" s="125">
        <f>'（国民年金）'!T18+'（国民年金）'!V18+年金給付費・保険料推計!J25*10000</f>
        <v>58174.093953616</v>
      </c>
      <c r="C18" s="125">
        <f t="shared" si="0"/>
        <v>26007.312015650234</v>
      </c>
      <c r="D18" s="125">
        <v>0</v>
      </c>
      <c r="E18" s="125">
        <f>年金給付費・保険料推計!L25*10000</f>
        <v>26007.312015650234</v>
      </c>
      <c r="F18" s="125">
        <v>0</v>
      </c>
      <c r="G18" s="125">
        <f>SUM('（国民年金）'!U18:W18)</f>
        <v>31156.271889844204</v>
      </c>
      <c r="H18" s="128">
        <v>0</v>
      </c>
      <c r="J18" s="124"/>
      <c r="K18" s="69"/>
      <c r="L18" s="69"/>
      <c r="M18" s="71"/>
      <c r="N18" s="69"/>
      <c r="O18" s="69"/>
      <c r="P18" s="123">
        <v>55176.020652743093</v>
      </c>
      <c r="Q18" s="123">
        <f t="shared" si="1"/>
        <v>27588.010326371546</v>
      </c>
      <c r="R18" s="123">
        <v>4870.1088870840231</v>
      </c>
      <c r="S18" s="123">
        <v>215.88885209583626</v>
      </c>
      <c r="T18" s="123">
        <f>P18*年金給付費・保険料推計!D25/年金給付費・保険料推計!C25</f>
        <v>52595.99924036501</v>
      </c>
      <c r="U18" s="123">
        <f t="shared" si="2"/>
        <v>26297.999620182505</v>
      </c>
      <c r="V18" s="123">
        <f>R18*年金給付費・保険料推計!D25/年金給付費・保険料推計!C25</f>
        <v>4642.383417565864</v>
      </c>
      <c r="W18" s="123">
        <f t="shared" si="3"/>
        <v>215.88885209583626</v>
      </c>
    </row>
    <row r="19" spans="1:23">
      <c r="A19" s="13">
        <v>34</v>
      </c>
      <c r="B19" s="125">
        <f>'（国民年金）'!T19+'（国民年金）'!V19+年金給付費・保険料推計!J26*10000</f>
        <v>59171.093094882337</v>
      </c>
      <c r="C19" s="125">
        <f t="shared" si="0"/>
        <v>26690.512697901635</v>
      </c>
      <c r="D19" s="125">
        <v>0</v>
      </c>
      <c r="E19" s="125">
        <f>年金給付費・保険料推計!L26*10000</f>
        <v>26690.512697901635</v>
      </c>
      <c r="F19" s="125">
        <v>0</v>
      </c>
      <c r="G19" s="125">
        <f>SUM('（国民年金）'!U19:W19)</f>
        <v>31730.011988418959</v>
      </c>
      <c r="H19" s="128">
        <v>0</v>
      </c>
      <c r="J19" s="124"/>
      <c r="K19" s="69"/>
      <c r="L19" s="69"/>
      <c r="M19" s="71"/>
      <c r="N19" s="69"/>
      <c r="O19" s="69"/>
      <c r="P19" s="123">
        <v>55994.440507399697</v>
      </c>
      <c r="Q19" s="123">
        <f t="shared" si="1"/>
        <v>27997.220253699848</v>
      </c>
      <c r="R19" s="123">
        <v>5003.3021346080077</v>
      </c>
      <c r="S19" s="123">
        <v>211.16731567307085</v>
      </c>
      <c r="T19" s="123">
        <f>P19*年金給付費・保険料推計!D26/年金給付費・保険料推計!C26</f>
        <v>53480.367738522269</v>
      </c>
      <c r="U19" s="123">
        <f t="shared" si="2"/>
        <v>26740.183869261135</v>
      </c>
      <c r="V19" s="123">
        <f>R19*年金給付費・保険料推計!D26/年金給付費・保険料推計!C26</f>
        <v>4778.6608034847504</v>
      </c>
      <c r="W19" s="123">
        <f t="shared" si="3"/>
        <v>211.16731567307085</v>
      </c>
    </row>
    <row r="20" spans="1:23">
      <c r="A20" s="13">
        <v>35</v>
      </c>
      <c r="B20" s="125">
        <f>'（国民年金）'!T20+'（国民年金）'!V20+年金給付費・保険料推計!J27*10000</f>
        <v>60181.825043917015</v>
      </c>
      <c r="C20" s="125">
        <f t="shared" si="0"/>
        <v>27391.956269380629</v>
      </c>
      <c r="D20" s="125">
        <v>0</v>
      </c>
      <c r="E20" s="125">
        <f>年金給付費・保険料推計!L27*10000</f>
        <v>27391.956269380629</v>
      </c>
      <c r="F20" s="125">
        <v>0</v>
      </c>
      <c r="G20" s="125">
        <f>SUM('（国民年金）'!U20:W20)</f>
        <v>32313.272910133219</v>
      </c>
      <c r="H20" s="128">
        <v>0</v>
      </c>
      <c r="J20" s="124"/>
      <c r="K20" s="69"/>
      <c r="L20" s="69"/>
      <c r="M20" s="71"/>
      <c r="N20" s="69"/>
      <c r="O20" s="69"/>
      <c r="P20" s="123">
        <v>56819.942159738202</v>
      </c>
      <c r="Q20" s="123">
        <f t="shared" si="1"/>
        <v>28409.971079869101</v>
      </c>
      <c r="R20" s="123">
        <v>5142.7992660960153</v>
      </c>
      <c r="S20" s="123">
        <v>206.16008864293858</v>
      </c>
      <c r="T20" s="123">
        <f>P20*年金給付費・保険料推計!D27/年金給付費・保険料推計!C27</f>
        <v>54371.79328629269</v>
      </c>
      <c r="U20" s="123">
        <f t="shared" si="2"/>
        <v>27185.896643146345</v>
      </c>
      <c r="V20" s="123">
        <f>R20*年金給付費・保険料推計!D27/年金給付費・保険料推計!C27</f>
        <v>4921.216178343936</v>
      </c>
      <c r="W20" s="123">
        <f t="shared" si="3"/>
        <v>206.16008864293858</v>
      </c>
    </row>
    <row r="21" spans="1:23">
      <c r="A21" s="13">
        <v>36</v>
      </c>
      <c r="B21" s="125">
        <f>'（国民年金）'!T21+'（国民年金）'!V21+年金給付費・保険料推計!J28*10000</f>
        <v>61247.935809062757</v>
      </c>
      <c r="C21" s="125">
        <f t="shared" si="0"/>
        <v>28011.407892347208</v>
      </c>
      <c r="D21" s="125">
        <v>0</v>
      </c>
      <c r="E21" s="125">
        <f>年金給付費・保険料推計!L28*10000</f>
        <v>28011.407892347208</v>
      </c>
      <c r="F21" s="125">
        <v>0</v>
      </c>
      <c r="G21" s="125">
        <f>SUM('（国民年金）'!U21:W21)</f>
        <v>32925.900352753168</v>
      </c>
      <c r="H21" s="128">
        <v>0</v>
      </c>
      <c r="J21" s="124"/>
      <c r="K21" s="69"/>
      <c r="L21" s="69"/>
      <c r="M21" s="71"/>
      <c r="N21" s="69"/>
      <c r="O21" s="69"/>
      <c r="P21" s="123">
        <v>57713.776873424104</v>
      </c>
      <c r="Q21" s="123">
        <f t="shared" si="1"/>
        <v>28856.888436712052</v>
      </c>
      <c r="R21" s="123">
        <v>5287.8237057559763</v>
      </c>
      <c r="S21" s="123">
        <v>200.93665870923095</v>
      </c>
      <c r="T21" s="123">
        <f>P21*年金給付費・保険料推計!D28/年金給付費・保険料推計!C28</f>
        <v>55314.018901330237</v>
      </c>
      <c r="U21" s="123">
        <f t="shared" si="2"/>
        <v>27657.009450665118</v>
      </c>
      <c r="V21" s="123">
        <f>R21*年金給付費・保険料推計!D28/年金給付費・保険料推計!C28</f>
        <v>5067.954243378821</v>
      </c>
      <c r="W21" s="123">
        <f t="shared" si="3"/>
        <v>200.93665870923095</v>
      </c>
    </row>
    <row r="22" spans="1:23">
      <c r="A22" s="22">
        <v>37</v>
      </c>
      <c r="B22" s="134">
        <f>'（国民年金）'!T22+'（国民年金）'!V22+年金給付費・保険料推計!J29*10000</f>
        <v>62248.12654760373</v>
      </c>
      <c r="C22" s="134">
        <f t="shared" si="0"/>
        <v>28554.061498217299</v>
      </c>
      <c r="D22" s="134">
        <v>0</v>
      </c>
      <c r="E22" s="134">
        <f>年金給付費・保険料推計!L29*10000</f>
        <v>28554.061498217299</v>
      </c>
      <c r="F22" s="134">
        <v>0</v>
      </c>
      <c r="G22" s="134">
        <f>SUM('（国民年金）'!U22:W22)</f>
        <v>33504.43130084646</v>
      </c>
      <c r="H22" s="136">
        <v>0</v>
      </c>
      <c r="J22" s="124"/>
      <c r="K22" s="69"/>
      <c r="L22" s="69"/>
      <c r="M22" s="71"/>
      <c r="N22" s="69"/>
      <c r="O22" s="69"/>
      <c r="P22" s="123">
        <v>58553.308627400802</v>
      </c>
      <c r="Q22" s="123">
        <f t="shared" si="1"/>
        <v>29276.654313700401</v>
      </c>
      <c r="R22" s="123">
        <v>5432.4127487730075</v>
      </c>
      <c r="S22" s="123">
        <v>195.55145182788334</v>
      </c>
      <c r="T22" s="123">
        <f>P22*年金給付費・保険料推計!D29/年金給付費・保険料推計!C29</f>
        <v>56191.228600934111</v>
      </c>
      <c r="U22" s="123">
        <f t="shared" si="2"/>
        <v>28095.614300467056</v>
      </c>
      <c r="V22" s="123">
        <f>R22*年金給付費・保険料推計!D29/年金給付費・保険料推計!C29</f>
        <v>5213.265548551517</v>
      </c>
      <c r="W22" s="123">
        <f t="shared" si="3"/>
        <v>195.55145182788334</v>
      </c>
    </row>
  </sheetData>
  <phoneticPr fontId="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22"/>
  <sheetViews>
    <sheetView zoomScale="85" zoomScaleNormal="85" workbookViewId="0">
      <selection activeCell="C25" sqref="C25"/>
    </sheetView>
  </sheetViews>
  <sheetFormatPr defaultRowHeight="13.5"/>
  <cols>
    <col min="1" max="1" width="7.625" style="1" customWidth="1"/>
    <col min="2" max="7" width="11.25" style="1" customWidth="1"/>
    <col min="8" max="8" width="11.25" style="2" customWidth="1"/>
    <col min="9" max="9" width="9" style="1"/>
    <col min="10" max="10" width="38.625" style="1" bestFit="1" customWidth="1"/>
    <col min="11" max="12" width="14.625" style="1" customWidth="1"/>
    <col min="13" max="13" width="15.625" style="1" bestFit="1" customWidth="1"/>
    <col min="14" max="15" width="15.375" style="1" customWidth="1"/>
    <col min="16" max="17" width="15" style="1" customWidth="1"/>
    <col min="18" max="18" width="38.625" style="1" bestFit="1" customWidth="1"/>
    <col min="19" max="19" width="15.625" style="1" bestFit="1" customWidth="1"/>
    <col min="20" max="20" width="15.375" style="1" customWidth="1"/>
    <col min="21" max="21" width="15.625" style="1" bestFit="1" customWidth="1"/>
    <col min="22" max="23" width="15.375" style="1" customWidth="1"/>
    <col min="24" max="25" width="13.625" style="1" customWidth="1"/>
    <col min="26" max="16384" width="9" style="1"/>
  </cols>
  <sheetData>
    <row r="1" spans="1:25">
      <c r="A1" s="1" t="s">
        <v>10</v>
      </c>
    </row>
    <row r="2" spans="1:25">
      <c r="H2" s="133" t="s">
        <v>118</v>
      </c>
    </row>
    <row r="3" spans="1:25">
      <c r="A3" s="3" t="s">
        <v>0</v>
      </c>
      <c r="B3" s="3" t="s">
        <v>1</v>
      </c>
      <c r="C3" s="4" t="s">
        <v>2</v>
      </c>
      <c r="D3" s="5"/>
      <c r="E3" s="5"/>
      <c r="F3" s="5"/>
      <c r="G3" s="6" t="s">
        <v>3</v>
      </c>
      <c r="H3" s="7" t="s">
        <v>4</v>
      </c>
    </row>
    <row r="4" spans="1:25">
      <c r="A4" s="8"/>
      <c r="B4" s="8" t="s">
        <v>5</v>
      </c>
      <c r="C4" s="8"/>
      <c r="D4" s="9" t="s">
        <v>6</v>
      </c>
      <c r="E4" s="10" t="s">
        <v>7</v>
      </c>
      <c r="F4" s="9" t="s">
        <v>8</v>
      </c>
      <c r="G4" s="11"/>
      <c r="H4" s="12"/>
    </row>
    <row r="5" spans="1:25">
      <c r="A5" s="13">
        <v>20</v>
      </c>
      <c r="B5" s="14"/>
      <c r="C5" s="14"/>
      <c r="D5" s="14"/>
      <c r="E5" s="14"/>
      <c r="F5" s="14"/>
      <c r="G5" s="14"/>
      <c r="H5" s="15"/>
      <c r="J5" s="122" t="s">
        <v>97</v>
      </c>
      <c r="K5" s="69"/>
      <c r="L5" s="69"/>
      <c r="M5" s="122" t="s">
        <v>98</v>
      </c>
      <c r="N5" s="122" t="s">
        <v>98</v>
      </c>
      <c r="O5" s="122"/>
      <c r="P5" s="69"/>
      <c r="Q5" s="69"/>
      <c r="R5" s="122" t="s">
        <v>95</v>
      </c>
      <c r="S5" s="69"/>
      <c r="T5" s="69"/>
      <c r="U5" s="69"/>
      <c r="V5" s="69"/>
      <c r="W5" s="69"/>
      <c r="X5" s="69"/>
      <c r="Y5" s="69"/>
    </row>
    <row r="6" spans="1:25">
      <c r="A6" s="13">
        <v>21</v>
      </c>
      <c r="B6" s="16"/>
      <c r="C6" s="16"/>
      <c r="D6" s="16"/>
      <c r="E6" s="16"/>
      <c r="F6" s="16"/>
      <c r="G6" s="16"/>
      <c r="H6" s="17"/>
      <c r="J6" s="122" t="s">
        <v>99</v>
      </c>
      <c r="K6" s="122" t="s">
        <v>100</v>
      </c>
      <c r="L6" s="122" t="s">
        <v>101</v>
      </c>
      <c r="M6" s="122" t="s">
        <v>89</v>
      </c>
      <c r="N6" s="122" t="s">
        <v>102</v>
      </c>
      <c r="O6" s="122"/>
      <c r="P6" s="122" t="s">
        <v>103</v>
      </c>
      <c r="Q6" s="122"/>
      <c r="R6" s="122" t="s">
        <v>99</v>
      </c>
      <c r="S6" s="122" t="s">
        <v>100</v>
      </c>
      <c r="T6" s="122" t="s">
        <v>101</v>
      </c>
      <c r="U6" s="122" t="s">
        <v>89</v>
      </c>
      <c r="V6" s="122" t="s">
        <v>102</v>
      </c>
      <c r="W6" s="122"/>
      <c r="X6" s="122" t="s">
        <v>103</v>
      </c>
      <c r="Y6" s="122"/>
    </row>
    <row r="7" spans="1:25">
      <c r="A7" s="18">
        <v>22</v>
      </c>
      <c r="B7" s="19"/>
      <c r="C7" s="19"/>
      <c r="D7" s="19"/>
      <c r="E7" s="19"/>
      <c r="F7" s="19"/>
      <c r="G7" s="19"/>
      <c r="H7" s="20"/>
      <c r="J7" s="122" t="s">
        <v>104</v>
      </c>
      <c r="K7" s="122" t="s">
        <v>104</v>
      </c>
      <c r="L7" s="122" t="s">
        <v>105</v>
      </c>
      <c r="M7" s="122" t="s">
        <v>104</v>
      </c>
      <c r="N7" s="122" t="s">
        <v>106</v>
      </c>
      <c r="O7" s="122" t="s">
        <v>107</v>
      </c>
      <c r="P7" s="122" t="s">
        <v>106</v>
      </c>
      <c r="Q7" s="122" t="s">
        <v>107</v>
      </c>
      <c r="R7" s="122" t="s">
        <v>108</v>
      </c>
      <c r="S7" s="122" t="s">
        <v>108</v>
      </c>
      <c r="T7" s="122" t="s">
        <v>109</v>
      </c>
      <c r="U7" s="122" t="s">
        <v>108</v>
      </c>
      <c r="V7" s="122" t="s">
        <v>110</v>
      </c>
      <c r="W7" s="122" t="s">
        <v>107</v>
      </c>
      <c r="X7" s="122" t="s">
        <v>106</v>
      </c>
      <c r="Y7" s="122" t="s">
        <v>107</v>
      </c>
    </row>
    <row r="8" spans="1:25">
      <c r="A8" s="72">
        <v>23</v>
      </c>
      <c r="B8" s="130">
        <v>85051.562621260004</v>
      </c>
      <c r="C8" s="125">
        <f t="shared" ref="C8:C22" si="0">SUM(D8:F8)</f>
        <v>62162.998999999996</v>
      </c>
      <c r="D8" s="130">
        <v>23667.499499999998</v>
      </c>
      <c r="E8" s="130">
        <v>23576.499499999998</v>
      </c>
      <c r="F8" s="130">
        <v>14919</v>
      </c>
      <c r="G8" s="130">
        <v>4000.8853600000002</v>
      </c>
      <c r="H8" s="128">
        <v>7226.5603000000001</v>
      </c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</row>
    <row r="9" spans="1:25">
      <c r="A9" s="13">
        <v>24</v>
      </c>
      <c r="B9" s="125">
        <f>'（共済（三共済））'!R9+'（共済（三共済））'!U9</f>
        <v>83070.610351650495</v>
      </c>
      <c r="C9" s="125">
        <f t="shared" si="0"/>
        <v>57369.027069692136</v>
      </c>
      <c r="D9" s="125">
        <f>'（共済（三共済））'!$S9*D$8/SUM($D$8:$E$8)</f>
        <v>22515.739499809843</v>
      </c>
      <c r="E9" s="125">
        <f>'（共済（三共済））'!$S9*E$8/SUM($D$8:$E$8)</f>
        <v>22429.167942282918</v>
      </c>
      <c r="F9" s="125">
        <f>'（共済（三共済））'!T9</f>
        <v>12424.119627599368</v>
      </c>
      <c r="G9" s="125">
        <f>'（共済（三共済））'!V9+'（共済（三共済））'!X9</f>
        <v>3278.6944562117537</v>
      </c>
      <c r="H9" s="128">
        <f>'（共済（三共済））'!W9+'（共済（三共済））'!Y9</f>
        <v>6359.7720741720968</v>
      </c>
      <c r="J9" s="123">
        <v>64349.760000000002</v>
      </c>
      <c r="K9" s="123">
        <v>49373</v>
      </c>
      <c r="L9" s="123">
        <v>12476.33</v>
      </c>
      <c r="M9" s="123">
        <v>19066.403885473752</v>
      </c>
      <c r="N9" s="123">
        <v>3190.8806389257288</v>
      </c>
      <c r="O9" s="123">
        <v>6342.3213038111599</v>
      </c>
      <c r="P9" s="123">
        <v>101</v>
      </c>
      <c r="Q9" s="123">
        <v>43</v>
      </c>
      <c r="R9" s="123">
        <f>J9*年金給付費・保険料推計!F16/年金給付費・保険料推計!E16</f>
        <v>64080.472081718639</v>
      </c>
      <c r="S9" s="123">
        <f>K9*年金給付費・保険料推計!H16/年金給付費・保険料推計!G16</f>
        <v>44944.907442092757</v>
      </c>
      <c r="T9" s="123">
        <f>L9*年金給付費・保険料推計!F16/年金給付費・保険料推計!E16</f>
        <v>12424.119627599368</v>
      </c>
      <c r="U9" s="123">
        <f>M9*年金給付費・保険料推計!Q42</f>
        <v>18990.13826993186</v>
      </c>
      <c r="V9" s="123">
        <f>N9*年金給付費・保険料推計!Q42</f>
        <v>3178.1171163700265</v>
      </c>
      <c r="W9" s="123">
        <f>O9*年金給付費・保険料推計!Q42</f>
        <v>6316.9520185959163</v>
      </c>
      <c r="X9" s="123">
        <f>P9*年金給付費・保険料推計!F16/年金給付費・保険料推計!E16</f>
        <v>100.57733984172719</v>
      </c>
      <c r="Y9" s="123">
        <f>Q9*年金給付費・保険料推計!F16/年金給付費・保険料推計!E16</f>
        <v>42.820055576180877</v>
      </c>
    </row>
    <row r="10" spans="1:25">
      <c r="A10" s="13">
        <v>25</v>
      </c>
      <c r="B10" s="125">
        <f>'（共済（三共済））'!R10+'（共済（三共済））'!U10</f>
        <v>83824.375694808303</v>
      </c>
      <c r="C10" s="125">
        <f t="shared" si="0"/>
        <v>58022.324324356145</v>
      </c>
      <c r="D10" s="125">
        <f>'（共済（三共済））'!$S10*D$8/SUM($D$8:$E$8)</f>
        <v>23163.839074166561</v>
      </c>
      <c r="E10" s="125">
        <f>'（共済（三共済））'!$S10*E$8/SUM($D$8:$E$8)</f>
        <v>23074.775615825762</v>
      </c>
      <c r="F10" s="125">
        <f>'（共済（三共済））'!T10</f>
        <v>11783.709634363822</v>
      </c>
      <c r="G10" s="125">
        <f>'（共済（三共済））'!V10+'（共済（三共済））'!X10</f>
        <v>3359.375861650693</v>
      </c>
      <c r="H10" s="128">
        <f>'（共済（三共済））'!W10+'（共済（三共済））'!Y10</f>
        <v>6500.9283470693508</v>
      </c>
      <c r="J10" s="123">
        <v>64962.28</v>
      </c>
      <c r="K10" s="123">
        <v>51245</v>
      </c>
      <c r="L10" s="123">
        <v>11891.34</v>
      </c>
      <c r="M10" s="123">
        <v>19605.692052648599</v>
      </c>
      <c r="N10" s="123">
        <v>3289.3618734473448</v>
      </c>
      <c r="O10" s="123">
        <v>6513.4841528769202</v>
      </c>
      <c r="P10" s="123">
        <v>97</v>
      </c>
      <c r="Q10" s="123">
        <v>39.5</v>
      </c>
      <c r="R10" s="123">
        <f>J10*年金給付費・保険料推計!F17/年金給付費・保険料推計!E17</f>
        <v>64374.29631195814</v>
      </c>
      <c r="S10" s="123">
        <f>K10*年金給付費・保険料推計!H17/年金給付費・保険料推計!G17</f>
        <v>46238.614689992326</v>
      </c>
      <c r="T10" s="123">
        <f>L10*年金給付費・保険料推計!F17/年金給付費・保険料推計!E17</f>
        <v>11783.709634363822</v>
      </c>
      <c r="U10" s="123">
        <f>M10*年金給付費・保険料推計!Q43</f>
        <v>19450.079382850166</v>
      </c>
      <c r="V10" s="123">
        <f>N10*年金給付費・保険料推計!Q43</f>
        <v>3263.2538237194512</v>
      </c>
      <c r="W10" s="123">
        <f>O10*年金給付費・保険料推計!Q43</f>
        <v>6461.7858677055974</v>
      </c>
      <c r="X10" s="123">
        <f>P10*年金給付費・保険料推計!F17/年金給付費・保険料推計!E17</f>
        <v>96.122037931241636</v>
      </c>
      <c r="Y10" s="123">
        <f>Q10*年金給付費・保険料推計!F17/年金給付費・保険料推計!E17</f>
        <v>39.142479363753033</v>
      </c>
    </row>
    <row r="11" spans="1:25">
      <c r="A11" s="13">
        <v>26</v>
      </c>
      <c r="B11" s="125">
        <f>'（共済（三共済））'!R11+'（共済（三共済））'!U11</f>
        <v>84297.693855950565</v>
      </c>
      <c r="C11" s="125">
        <f t="shared" si="0"/>
        <v>58629.971430057078</v>
      </c>
      <c r="D11" s="125">
        <f>'（共済（三共済））'!$S11*D$8/SUM($D$8:$E$8)</f>
        <v>23797.396228629656</v>
      </c>
      <c r="E11" s="125">
        <f>'（共済（三共済））'!$S11*E$8/SUM($D$8:$E$8)</f>
        <v>23705.896784135937</v>
      </c>
      <c r="F11" s="125">
        <f>'（共済（三共済））'!T11</f>
        <v>11126.678417291489</v>
      </c>
      <c r="G11" s="125">
        <f>'（共済（三共済））'!V11+'（共済（三共済））'!X11</f>
        <v>3418.4732171157075</v>
      </c>
      <c r="H11" s="128">
        <f>'（共済（三共済））'!W11+'（共済（三共済））'!Y11</f>
        <v>6590.4780849990984</v>
      </c>
      <c r="J11" s="123">
        <v>65754.73</v>
      </c>
      <c r="K11" s="123">
        <v>53097</v>
      </c>
      <c r="L11" s="123">
        <v>11338.02</v>
      </c>
      <c r="M11" s="123">
        <v>20113.766647258657</v>
      </c>
      <c r="N11" s="123">
        <v>3387.7907987071849</v>
      </c>
      <c r="O11" s="123">
        <v>6669.09252492214</v>
      </c>
      <c r="P11" s="123">
        <v>90.5</v>
      </c>
      <c r="Q11" s="123">
        <v>36.5</v>
      </c>
      <c r="R11" s="123">
        <f>J11*年金給付費・保険料推計!F18/年金給付費・保険料推計!E18</f>
        <v>64529.056671784776</v>
      </c>
      <c r="S11" s="123">
        <f>K11*年金給付費・保険料推計!H18/年金給付費・保険料推計!G18</f>
        <v>47503.293012765593</v>
      </c>
      <c r="T11" s="123">
        <f>L11*年金給付費・保険料推計!F18/年金給付費・保険料推計!E18</f>
        <v>11126.678417291489</v>
      </c>
      <c r="U11" s="123">
        <f>M11*年金給付費・保険料推計!Q44</f>
        <v>19768.637184165793</v>
      </c>
      <c r="V11" s="123">
        <f>N11*年金給付費・保険料推計!Q44</f>
        <v>3329.6601442189512</v>
      </c>
      <c r="W11" s="123">
        <f>O11*年金給付費・保険料推計!Q44</f>
        <v>6554.6584478639425</v>
      </c>
      <c r="X11" s="123">
        <f>P11*年金給付費・保険料推計!F18/年金給付費・保険料推計!E18</f>
        <v>88.813072896756211</v>
      </c>
      <c r="Y11" s="123">
        <f>Q11*年金給付費・保険料推計!F18/年金給付費・保険料推計!E18</f>
        <v>35.819637135155816</v>
      </c>
    </row>
    <row r="12" spans="1:25">
      <c r="A12" s="18">
        <v>27</v>
      </c>
      <c r="B12" s="126">
        <f>'（共済（三共済））'!R12+'（共済（三共済））'!U12</f>
        <v>85436.410258476986</v>
      </c>
      <c r="C12" s="126">
        <f t="shared" si="0"/>
        <v>59212.831718746223</v>
      </c>
      <c r="D12" s="126">
        <f>'（共済（三共済））'!$S12*D$8/SUM($D$8:$E$8)</f>
        <v>24415.573155612441</v>
      </c>
      <c r="E12" s="126">
        <f>'（共済（三共済））'!$S12*E$8/SUM($D$8:$E$8)</f>
        <v>24321.696860942582</v>
      </c>
      <c r="F12" s="126">
        <f>'（共済（三共済））'!T12</f>
        <v>10475.561702191206</v>
      </c>
      <c r="G12" s="126">
        <f>'（共済（三共済））'!V12+'（共済（三共済））'!X12</f>
        <v>3465.1972114812788</v>
      </c>
      <c r="H12" s="129">
        <f>'（共済（三共済））'!W12+'（共済（三共済））'!Y12</f>
        <v>6651.9251426546625</v>
      </c>
      <c r="J12" s="123">
        <v>67529.5</v>
      </c>
      <c r="K12" s="123">
        <v>55001</v>
      </c>
      <c r="L12" s="123">
        <v>10811.24</v>
      </c>
      <c r="M12" s="123">
        <v>20618.065219307744</v>
      </c>
      <c r="N12" s="123">
        <v>3486.2440898220202</v>
      </c>
      <c r="O12" s="123">
        <v>6822.78851983186</v>
      </c>
      <c r="P12" s="123">
        <v>85.5</v>
      </c>
      <c r="Q12" s="123">
        <v>33.5</v>
      </c>
      <c r="R12" s="123">
        <f>J12*年金給付費・保険料推計!F19/年金給付費・保険料推計!E19</f>
        <v>65432.775885848539</v>
      </c>
      <c r="S12" s="123">
        <f>K12*年金給付費・保険料推計!H19/年金給付費・保険料推計!G19</f>
        <v>48737.27001655502</v>
      </c>
      <c r="T12" s="123">
        <f>L12*年金給付費・保険料推計!F19/年金給付費・保険料推計!E19</f>
        <v>10475.561702191206</v>
      </c>
      <c r="U12" s="123">
        <f>M12*年金給付費・保険料推計!Q45</f>
        <v>20003.63437262845</v>
      </c>
      <c r="V12" s="123">
        <f>N12*年金給付費・保険料推計!Q45</f>
        <v>3382.3519018278676</v>
      </c>
      <c r="W12" s="123">
        <f>O12*年金給付費・保険料推計!Q45</f>
        <v>6619.4652844863667</v>
      </c>
      <c r="X12" s="123">
        <f>P12*年金給付費・保険料推計!F19/年金給付費・保険料推計!E19</f>
        <v>82.845309653411462</v>
      </c>
      <c r="Y12" s="123">
        <f>Q12*年金給付費・保険料推計!F19/年金給付費・保険料推計!E19</f>
        <v>32.459858168295725</v>
      </c>
    </row>
    <row r="13" spans="1:25">
      <c r="A13" s="13">
        <v>28</v>
      </c>
      <c r="B13" s="125">
        <f>'（共済（三共済））'!R13+'（共済（三共済））'!U13</f>
        <v>85259.816379608674</v>
      </c>
      <c r="C13" s="125">
        <f t="shared" si="0"/>
        <v>59976.477713084729</v>
      </c>
      <c r="D13" s="125">
        <f>'（共済（三共済））'!$S13*D$8/SUM($D$8:$E$8)</f>
        <v>25129.712084834668</v>
      </c>
      <c r="E13" s="125">
        <f>'（共済（三共済））'!$S13*E$8/SUM($D$8:$E$8)</f>
        <v>25033.089972316193</v>
      </c>
      <c r="F13" s="125">
        <f>'（共済（三共済））'!T13</f>
        <v>9813.6756559338701</v>
      </c>
      <c r="G13" s="125">
        <f>'（共済（三共済））'!V13+'（共済（三共済））'!X13</f>
        <v>3502.7372397814629</v>
      </c>
      <c r="H13" s="128">
        <f>'（共済（三共済））'!W13+'（共済（三共済））'!Y13</f>
        <v>6699.9384027918713</v>
      </c>
      <c r="J13" s="123">
        <v>68097.09</v>
      </c>
      <c r="K13" s="123">
        <v>57002</v>
      </c>
      <c r="L13" s="123">
        <v>10269.39</v>
      </c>
      <c r="M13" s="123">
        <v>21108.577110917762</v>
      </c>
      <c r="N13" s="123">
        <v>3579.632041230127</v>
      </c>
      <c r="O13" s="123">
        <v>6974.65651422875</v>
      </c>
      <c r="P13" s="123">
        <v>83.5</v>
      </c>
      <c r="Q13" s="123">
        <v>32</v>
      </c>
      <c r="R13" s="123">
        <f>J13*年金給付費・保険料推計!F20/年金給付費・保険料推計!E20</f>
        <v>65075.214240859277</v>
      </c>
      <c r="S13" s="123">
        <f>K13*年金給付費・保険料推計!H20/年金給付費・保険料推計!G20</f>
        <v>50162.80205715086</v>
      </c>
      <c r="T13" s="123">
        <f>L13*年金給付費・保険料推計!F20/年金給付費・保険料推計!E20</f>
        <v>9813.6756559338701</v>
      </c>
      <c r="U13" s="123">
        <f>M13*年金給付費・保険料推計!Q46</f>
        <v>20184.6021387494</v>
      </c>
      <c r="V13" s="123">
        <f>N13*年金給付費・保険料推計!Q46</f>
        <v>3422.9426349149148</v>
      </c>
      <c r="W13" s="123">
        <f>O13*年金給付費・保険料推計!Q46</f>
        <v>6669.3584344597812</v>
      </c>
      <c r="X13" s="123">
        <f>P13*年金給付費・保険料推計!F20/年金給付費・保険料推計!E20</f>
        <v>79.7946048665479</v>
      </c>
      <c r="Y13" s="123">
        <f>Q13*年金給付費・保険料推計!F20/年金給付費・保険料推計!E20</f>
        <v>30.579968332090214</v>
      </c>
    </row>
    <row r="14" spans="1:25">
      <c r="A14" s="13">
        <v>29</v>
      </c>
      <c r="B14" s="125">
        <f>'（共済（三共済））'!R14+'（共済（三共済））'!U14</f>
        <v>85602.755133173676</v>
      </c>
      <c r="C14" s="125">
        <f t="shared" si="0"/>
        <v>60880.980949614379</v>
      </c>
      <c r="D14" s="125">
        <f>'（共済（三共済））'!$S14*D$8/SUM($D$8:$E$8)</f>
        <v>25881.574345657449</v>
      </c>
      <c r="E14" s="125">
        <f>'（共済（三共済））'!$S14*E$8/SUM($D$8:$E$8)</f>
        <v>25782.061371527892</v>
      </c>
      <c r="F14" s="125">
        <f>'（共済（三共済））'!T14</f>
        <v>9217.3452324290356</v>
      </c>
      <c r="G14" s="125">
        <f>'（共済（三共済））'!V14+'（共済（三共済））'!X14</f>
        <v>3524.7892308243122</v>
      </c>
      <c r="H14" s="128">
        <f>'（共済（三共済））'!W14+'（共済（三共済））'!Y14</f>
        <v>6738.509076948646</v>
      </c>
      <c r="J14" s="123">
        <v>68459.450000000012</v>
      </c>
      <c r="K14" s="123">
        <v>58763</v>
      </c>
      <c r="L14" s="123">
        <v>9666.1</v>
      </c>
      <c r="M14" s="123">
        <v>21310.767835409533</v>
      </c>
      <c r="N14" s="123">
        <v>3618.3654218492643</v>
      </c>
      <c r="O14" s="123">
        <v>7037.0184958555101</v>
      </c>
      <c r="P14" s="123">
        <v>78</v>
      </c>
      <c r="Q14" s="123">
        <v>29.5</v>
      </c>
      <c r="R14" s="123">
        <f>J14*年金給付費・保険料推計!F21/年金給付費・保険料推計!E21</f>
        <v>65281.177007501894</v>
      </c>
      <c r="S14" s="123">
        <f>K14*年金給付費・保険料推計!H21/年金給付費・保険料推計!G21</f>
        <v>51663.635717185338</v>
      </c>
      <c r="T14" s="123">
        <f>L14*年金給付費・保険料推計!F21/年金給付費・保険料推計!E21</f>
        <v>9217.3452324290356</v>
      </c>
      <c r="U14" s="123">
        <f>M14*年金給付費・保険料推計!Q47</f>
        <v>20321.578125671782</v>
      </c>
      <c r="V14" s="123">
        <f>N14*年金給付費・保険料推計!Q47</f>
        <v>3450.4104298467241</v>
      </c>
      <c r="W14" s="123">
        <f>O14*年金給付費・保険料推計!Q47</f>
        <v>6710.3786329891736</v>
      </c>
      <c r="X14" s="123">
        <f>P14*年金給付費・保険料推計!F21/年金給付費・保険料推計!E21</f>
        <v>74.378800977588142</v>
      </c>
      <c r="Y14" s="123">
        <f>Q14*年金給付費・保険料推計!F21/年金給付費・保険料推計!E21</f>
        <v>28.130443959472437</v>
      </c>
    </row>
    <row r="15" spans="1:25">
      <c r="A15" s="13">
        <v>30</v>
      </c>
      <c r="B15" s="125">
        <f>'（共済（三共済））'!R15+'（共済（三共済））'!U15</f>
        <v>86635.830592086946</v>
      </c>
      <c r="C15" s="125">
        <f t="shared" si="0"/>
        <v>62348.988594377472</v>
      </c>
      <c r="D15" s="125">
        <f>'（共済（三共済））'!$S15*D$8/SUM($D$8:$E$8)</f>
        <v>26917.109603783796</v>
      </c>
      <c r="E15" s="125">
        <f>'（共済（三共済））'!$S15*E$8/SUM($D$8:$E$8)</f>
        <v>26813.615063773588</v>
      </c>
      <c r="F15" s="125">
        <f>'（共済（三共済））'!T15</f>
        <v>8618.2639268200874</v>
      </c>
      <c r="G15" s="125">
        <f>'（共済（三共済））'!V15+'（共済（三共済））'!X15</f>
        <v>3549.8139409956202</v>
      </c>
      <c r="H15" s="128">
        <f>'（共済（三共済））'!W15+'（共済（三共済））'!Y15</f>
        <v>6782.2063043378612</v>
      </c>
      <c r="J15" s="123">
        <v>69409.340000000011</v>
      </c>
      <c r="K15" s="123">
        <v>60935</v>
      </c>
      <c r="L15" s="123">
        <v>9040.5499999999993</v>
      </c>
      <c r="M15" s="123">
        <v>21478.7027329271</v>
      </c>
      <c r="N15" s="123">
        <v>3649.46527323174</v>
      </c>
      <c r="O15" s="123">
        <v>7089.8860932318203</v>
      </c>
      <c r="P15" s="123">
        <v>75.5</v>
      </c>
      <c r="Q15" s="123">
        <v>27</v>
      </c>
      <c r="R15" s="123">
        <f>J15*年金給付費・保険料推計!F22/年金給付費・保険料推計!E22</f>
        <v>66167.214506461518</v>
      </c>
      <c r="S15" s="123">
        <f>K15*年金給付費・保険料推計!H22/年金給付費・保険料推計!G22</f>
        <v>53730.724667557384</v>
      </c>
      <c r="T15" s="123">
        <f>L15*年金給付費・保険料推計!F22/年金給付費・保険料推計!E22</f>
        <v>8618.2639268200874</v>
      </c>
      <c r="U15" s="123">
        <f>M15*年金給付費・保険料推計!Q48</f>
        <v>20468.616085625425</v>
      </c>
      <c r="V15" s="123">
        <f>N15*年金給付費・保険料推計!Q48</f>
        <v>3477.8405625534992</v>
      </c>
      <c r="W15" s="123">
        <f>O15*年金給付費・保険料推計!Q48</f>
        <v>6756.4674802592217</v>
      </c>
      <c r="X15" s="123">
        <f>P15*年金給付費・保険料推計!F22/年金給付費・保険料推計!E22</f>
        <v>71.973378442120961</v>
      </c>
      <c r="Y15" s="123">
        <f>Q15*年金給付費・保険料推計!F22/年金給付費・保険料推計!E22</f>
        <v>25.738824078639286</v>
      </c>
    </row>
    <row r="16" spans="1:25">
      <c r="A16" s="13">
        <v>31</v>
      </c>
      <c r="B16" s="125">
        <f>'（共済（三共済））'!R16+'（共済（三共済））'!U16</f>
        <v>86497.970757459829</v>
      </c>
      <c r="C16" s="125">
        <f t="shared" si="0"/>
        <v>64049.464954222552</v>
      </c>
      <c r="D16" s="125">
        <f>'（共済（三共済））'!$S16*D$8/SUM($D$8:$E$8)</f>
        <v>28063.977508500895</v>
      </c>
      <c r="E16" s="125">
        <f>'（共済（三共済））'!$S16*E$8/SUM($D$8:$E$8)</f>
        <v>27956.073335807298</v>
      </c>
      <c r="F16" s="125">
        <f>'（共済（三共済））'!T16</f>
        <v>8029.4141099143571</v>
      </c>
      <c r="G16" s="125">
        <f>'（共済（三共済））'!V16+'（共済（三共済））'!X16</f>
        <v>3567.8781724134697</v>
      </c>
      <c r="H16" s="128">
        <f>'（共済（三共済））'!W16+'（共済（三共済））'!Y16</f>
        <v>6819.2181899599627</v>
      </c>
      <c r="J16" s="123">
        <v>69198.179999999993</v>
      </c>
      <c r="K16" s="123">
        <v>63222</v>
      </c>
      <c r="L16" s="123">
        <v>8430.2999999999993</v>
      </c>
      <c r="M16" s="123">
        <v>21621.949562197151</v>
      </c>
      <c r="N16" s="123">
        <v>3674.6172804255202</v>
      </c>
      <c r="O16" s="123">
        <v>7136.3575006730507</v>
      </c>
      <c r="P16" s="123">
        <v>72</v>
      </c>
      <c r="Q16" s="123">
        <v>24.5</v>
      </c>
      <c r="R16" s="123">
        <f>J16*年金給付費・保険料推計!F23/年金給付費・保険料推計!E23</f>
        <v>65907.600307509041</v>
      </c>
      <c r="S16" s="123">
        <f>K16*年金給付費・保険料推計!H23/年金給付費・保険料推計!G23</f>
        <v>56020.050844308193</v>
      </c>
      <c r="T16" s="123">
        <f>L16*年金給付費・保険料推計!F23/年金給付費・保険料推計!E23</f>
        <v>8029.4141099143571</v>
      </c>
      <c r="U16" s="123">
        <f>M16*年金給付費・保険料推計!Q49</f>
        <v>20590.370449950784</v>
      </c>
      <c r="V16" s="123">
        <f>N16*年金給付費・保険料推計!Q49</f>
        <v>3499.3019869973118</v>
      </c>
      <c r="W16" s="123">
        <f>O16*年金給付費・保険料推計!Q49</f>
        <v>6795.8832379780761</v>
      </c>
      <c r="X16" s="123">
        <f>P16*年金給付費・保険料推計!F23/年金給付費・保険料推計!E23</f>
        <v>68.576185416157642</v>
      </c>
      <c r="Y16" s="123">
        <f>Q16*年金給付費・保険料推計!F23/年金給付費・保険料推計!E23</f>
        <v>23.334951981886974</v>
      </c>
    </row>
    <row r="17" spans="1:25">
      <c r="A17" s="18">
        <v>32</v>
      </c>
      <c r="B17" s="126">
        <f>'（共済（三共済））'!R17+'（共済（三共済））'!U17</f>
        <v>86816.752533863153</v>
      </c>
      <c r="C17" s="126">
        <f t="shared" si="0"/>
        <v>65833.378301809033</v>
      </c>
      <c r="D17" s="126">
        <f>'（共済（三共済））'!$S17*D$8/SUM($D$8:$E$8)</f>
        <v>29241.403143990119</v>
      </c>
      <c r="E17" s="126">
        <f>'（共済（三共済））'!$S17*E$8/SUM($D$8:$E$8)</f>
        <v>29128.971846120945</v>
      </c>
      <c r="F17" s="126">
        <f>'（共済（三共済））'!T17</f>
        <v>7463.0033116979621</v>
      </c>
      <c r="G17" s="126">
        <f>'（共済（三共済））'!V17+'（共済（三共済））'!X17</f>
        <v>3583.4861896108564</v>
      </c>
      <c r="H17" s="129">
        <f>'（共済（三共済））'!W17+'（共済（三共済））'!Y17</f>
        <v>6858.6722210547032</v>
      </c>
      <c r="J17" s="123">
        <v>69815.59</v>
      </c>
      <c r="K17" s="123">
        <v>65588</v>
      </c>
      <c r="L17" s="123">
        <v>7881.83</v>
      </c>
      <c r="M17" s="123">
        <v>21745.759603929451</v>
      </c>
      <c r="N17" s="123">
        <v>3694.9129344063795</v>
      </c>
      <c r="O17" s="123">
        <v>7177.9668675583498</v>
      </c>
      <c r="P17" s="123">
        <v>68</v>
      </c>
      <c r="Q17" s="123">
        <v>23.5</v>
      </c>
      <c r="R17" s="123">
        <f>J17*年金給付費・保険料推計!F24/年金給付費・保険料推計!E24</f>
        <v>66105.711411962344</v>
      </c>
      <c r="S17" s="123">
        <f>K17*年金給付費・保険料推計!H24/年金給付費・保険料推計!G24</f>
        <v>58370.374990111064</v>
      </c>
      <c r="T17" s="123">
        <f>L17*年金給付費・保険料推計!F24/年金給付費・保険料推計!E24</f>
        <v>7463.0033116979621</v>
      </c>
      <c r="U17" s="123">
        <f>M17*年金給付費・保険料推計!Q50</f>
        <v>20711.041121900809</v>
      </c>
      <c r="V17" s="123">
        <f>N17*年金給付費・保険料推計!Q50</f>
        <v>3519.099590915444</v>
      </c>
      <c r="W17" s="123">
        <f>O17*年金給付費・保険料推計!Q50</f>
        <v>6836.4209700349647</v>
      </c>
      <c r="X17" s="123">
        <f>P17*年金給付費・保険料推計!F24/年金給付費・保険料推計!E24</f>
        <v>64.386598695412289</v>
      </c>
      <c r="Y17" s="123">
        <f>Q17*年金給付費・保険料推計!F24/年金給付費・保険料推計!E24</f>
        <v>22.251251019738071</v>
      </c>
    </row>
    <row r="18" spans="1:25">
      <c r="A18" s="13">
        <v>33</v>
      </c>
      <c r="B18" s="125">
        <f>'（共済（三共済））'!R18+'（共済（三共済））'!U18</f>
        <v>87836.021441393619</v>
      </c>
      <c r="C18" s="125">
        <f t="shared" si="0"/>
        <v>67448.927017950278</v>
      </c>
      <c r="D18" s="125">
        <f>'（共済（三共済））'!$S18*D$8/SUM($D$8:$E$8)</f>
        <v>30334.806734178022</v>
      </c>
      <c r="E18" s="125">
        <f>'（共済（三共済））'!$S18*E$8/SUM($D$8:$E$8)</f>
        <v>30218.171370445994</v>
      </c>
      <c r="F18" s="125">
        <f>'（共済（三共済））'!T18</f>
        <v>6895.948913326255</v>
      </c>
      <c r="G18" s="125">
        <f>'（共済（三共済））'!V18+'（共済（三共済））'!X18</f>
        <v>3599.1453216545701</v>
      </c>
      <c r="H18" s="128">
        <f>'（共済（三共済））'!W18+'（共済（三共済））'!Y18</f>
        <v>6900.0505245759459</v>
      </c>
      <c r="J18" s="123">
        <v>71211.06</v>
      </c>
      <c r="K18" s="123">
        <v>67976</v>
      </c>
      <c r="L18" s="123">
        <v>7329.43</v>
      </c>
      <c r="M18" s="123">
        <v>21858.672023065748</v>
      </c>
      <c r="N18" s="123">
        <v>3712.0341034152202</v>
      </c>
      <c r="O18" s="123">
        <v>7217.301908117629</v>
      </c>
      <c r="P18" s="123">
        <v>64.5</v>
      </c>
      <c r="Q18" s="123">
        <v>21.5</v>
      </c>
      <c r="R18" s="123">
        <f>J18*年金給付費・保険料推計!F25/年金給付費・保険料推計!E25</f>
        <v>66999.45723252841</v>
      </c>
      <c r="S18" s="123">
        <f>K18*年金給付費・保険料推計!H25/年金給付費・保険料推計!G25</f>
        <v>60552.978104624017</v>
      </c>
      <c r="T18" s="123">
        <f>L18*年金給付費・保険料推計!F25/年金給付費・保険料推計!E25</f>
        <v>6895.948913326255</v>
      </c>
      <c r="U18" s="123">
        <f>M18*年金給付費・保険料推計!Q51</f>
        <v>20836.564208865206</v>
      </c>
      <c r="V18" s="123">
        <f>N18*年金給付費・保険料推計!Q51</f>
        <v>3538.4600153061169</v>
      </c>
      <c r="W18" s="123">
        <f>O18*年金給付費・保険料推計!Q51</f>
        <v>6879.8220891264618</v>
      </c>
      <c r="X18" s="123">
        <f>P18*年金給付費・保険料推計!F25/年金給付費・保険料推計!E25</f>
        <v>60.68530634845321</v>
      </c>
      <c r="Y18" s="123">
        <f>Q18*年金給付費・保険料推計!F25/年金給付費・保険料推計!E25</f>
        <v>20.228435449484405</v>
      </c>
    </row>
    <row r="19" spans="1:25">
      <c r="A19" s="13">
        <v>34</v>
      </c>
      <c r="B19" s="125">
        <f>'（共済（三共済））'!R19+'（共済（三共済））'!U19</f>
        <v>87672.75981839576</v>
      </c>
      <c r="C19" s="125">
        <f t="shared" si="0"/>
        <v>69019.380699005371</v>
      </c>
      <c r="D19" s="125">
        <f>'（共済（三共済））'!$S19*D$8/SUM($D$8:$E$8)</f>
        <v>31402.171931549168</v>
      </c>
      <c r="E19" s="125">
        <f>'（共済（三共済））'!$S19*E$8/SUM($D$8:$E$8)</f>
        <v>31281.432617885257</v>
      </c>
      <c r="F19" s="125">
        <f>'（共済（三共済））'!T19</f>
        <v>6335.7761495709392</v>
      </c>
      <c r="G19" s="125">
        <f>'（共済（三共済））'!V19+'（共済（三共済））'!X19</f>
        <v>3613.0332103667897</v>
      </c>
      <c r="H19" s="128">
        <f>'（共済（三共済））'!W19+'（共済（三共済））'!Y19</f>
        <v>6954.5829132041008</v>
      </c>
      <c r="J19" s="123">
        <v>71244.14</v>
      </c>
      <c r="K19" s="123">
        <v>70367</v>
      </c>
      <c r="L19" s="123">
        <v>6768.9</v>
      </c>
      <c r="M19" s="123">
        <v>21973.941774741772</v>
      </c>
      <c r="N19" s="123">
        <v>3724.07840916853</v>
      </c>
      <c r="O19" s="123">
        <v>7262.8924782023305</v>
      </c>
      <c r="P19" s="123">
        <v>60</v>
      </c>
      <c r="Q19" s="123">
        <v>19</v>
      </c>
      <c r="R19" s="123">
        <f>J19*年金給付費・保険料推計!F26/年金給付費・保険料推計!E26</f>
        <v>66685.417572824677</v>
      </c>
      <c r="S19" s="123">
        <f>K19*年金給付費・保険料推計!H26/年金給付費・保険料推計!G26</f>
        <v>62683.604549434429</v>
      </c>
      <c r="T19" s="123">
        <f>L19*年金給付費・保険料推計!F26/年金給付費・保険料推計!E26</f>
        <v>6335.7761495709392</v>
      </c>
      <c r="U19" s="123">
        <f>M19*年金給付費・保険料推計!Q52</f>
        <v>20987.342245571086</v>
      </c>
      <c r="V19" s="123">
        <f>N19*年金給付費・保険料推計!Q52</f>
        <v>3556.872450276634</v>
      </c>
      <c r="W19" s="123">
        <f>O19*年金給付費・保険料推計!Q52</f>
        <v>6936.7986725088849</v>
      </c>
      <c r="X19" s="123">
        <f>P19*年金給付費・保険料推計!F26/年金給付費・保険料推計!E26</f>
        <v>56.160760090155904</v>
      </c>
      <c r="Y19" s="123">
        <f>Q19*年金給付費・保険料推計!F26/年金給付費・保険料推計!E26</f>
        <v>17.784240695216038</v>
      </c>
    </row>
    <row r="20" spans="1:25">
      <c r="A20" s="13">
        <v>35</v>
      </c>
      <c r="B20" s="125">
        <f>'（共済（三共済））'!R20+'（共済（三共済））'!U20</f>
        <v>87842.158929451864</v>
      </c>
      <c r="C20" s="125">
        <f t="shared" si="0"/>
        <v>70114.977889703223</v>
      </c>
      <c r="D20" s="125">
        <f>'（共済（三共済））'!$S20*D$8/SUM($D$8:$E$8)</f>
        <v>32227.203958813145</v>
      </c>
      <c r="E20" s="125">
        <f>'（共済（三共済））'!$S20*E$8/SUM($D$8:$E$8)</f>
        <v>32103.292450533529</v>
      </c>
      <c r="F20" s="125">
        <f>'（共済（三共済））'!T20</f>
        <v>5784.4814803565478</v>
      </c>
      <c r="G20" s="125">
        <f>'（共済（三共済））'!V20+'（共済（三共済））'!X20</f>
        <v>3627.2783874423894</v>
      </c>
      <c r="H20" s="128">
        <f>'（共済（三共済））'!W20+'（共済（三共済））'!Y20</f>
        <v>7018.0729883261238</v>
      </c>
      <c r="J20" s="123">
        <v>71620.209999999992</v>
      </c>
      <c r="K20" s="123">
        <v>72181</v>
      </c>
      <c r="L20" s="123">
        <v>6211.92</v>
      </c>
      <c r="M20" s="123">
        <v>22102.398811781131</v>
      </c>
      <c r="N20" s="123">
        <v>3734.6462134757703</v>
      </c>
      <c r="O20" s="123">
        <v>7316.5531924148099</v>
      </c>
      <c r="P20" s="123">
        <v>57.5</v>
      </c>
      <c r="Q20" s="123">
        <v>18</v>
      </c>
      <c r="R20" s="123">
        <f>J20*年金給付費・保険料推計!F27/年金給付費・保険料推計!E27</f>
        <v>66692.065957746847</v>
      </c>
      <c r="S20" s="123">
        <f>K20*年金給付費・保険料推計!H27/年金給付費・保険料推計!G27</f>
        <v>64330.496409346677</v>
      </c>
      <c r="T20" s="123">
        <f>L20*年金給付費・保険料推計!F27/年金給付費・保険料推計!E27</f>
        <v>5784.4814803565478</v>
      </c>
      <c r="U20" s="123">
        <f>M20*年金給付費・保険料推計!Q53</f>
        <v>21150.092971705024</v>
      </c>
      <c r="V20" s="123">
        <f>N20*年金給付費・保険料推計!Q53</f>
        <v>3573.7349282348496</v>
      </c>
      <c r="W20" s="123">
        <f>O20*年金給付費・保険料推計!Q53</f>
        <v>7001.311557617676</v>
      </c>
      <c r="X20" s="123">
        <f>P20*年金給付費・保険料推計!F27/年金給付費・保険料推計!E27</f>
        <v>53.543459207539939</v>
      </c>
      <c r="Y20" s="123">
        <f>Q20*年金給付費・保険料推計!F27/年金給付費・保険料推計!E27</f>
        <v>16.761430708447286</v>
      </c>
    </row>
    <row r="21" spans="1:25">
      <c r="A21" s="13">
        <v>36</v>
      </c>
      <c r="B21" s="125">
        <f>'（共済（三共済））'!R21+'（共済（三共済））'!U21</f>
        <v>88737.738632904191</v>
      </c>
      <c r="C21" s="125">
        <f t="shared" si="0"/>
        <v>70758.557391314709</v>
      </c>
      <c r="D21" s="125">
        <f>'（共済（三共済））'!$S21*D$8/SUM($D$8:$E$8)</f>
        <v>32821.019246287971</v>
      </c>
      <c r="E21" s="125">
        <f>'（共済（三共済））'!$S21*E$8/SUM($D$8:$E$8)</f>
        <v>32694.82455675551</v>
      </c>
      <c r="F21" s="125">
        <f>'（共済（三共済））'!T21</f>
        <v>5242.7135882712291</v>
      </c>
      <c r="G21" s="125">
        <f>'（共済（三共済））'!V21+'（共済（三共済））'!X21</f>
        <v>3648.6461211141618</v>
      </c>
      <c r="H21" s="128">
        <f>'（共済（三共済））'!W21+'（共済（三共済））'!Y21</f>
        <v>7096.8305304532842</v>
      </c>
      <c r="J21" s="123">
        <v>72758.080000000002</v>
      </c>
      <c r="K21" s="123">
        <v>73511</v>
      </c>
      <c r="L21" s="123">
        <v>5661.55</v>
      </c>
      <c r="M21" s="123">
        <v>22289.021292175428</v>
      </c>
      <c r="N21" s="123">
        <v>3755.731577636715</v>
      </c>
      <c r="O21" s="123">
        <v>7388.7790684510092</v>
      </c>
      <c r="P21" s="123">
        <v>53</v>
      </c>
      <c r="Q21" s="123">
        <v>16.5</v>
      </c>
      <c r="R21" s="123">
        <f>J21*年金給付費・保険料推計!F28/年金給付費・保険料推計!E28</f>
        <v>67375.502233933323</v>
      </c>
      <c r="S21" s="123">
        <f>K21*年金給付費・保険料推計!H28/年金給付費・保険料推計!G28</f>
        <v>65515.843803043485</v>
      </c>
      <c r="T21" s="123">
        <f>L21*年金給付費・保険料推計!F28/年金給付費・保険料推計!E28</f>
        <v>5242.7135882712291</v>
      </c>
      <c r="U21" s="123">
        <f>M21*年金給付費・保険料推計!Q54</f>
        <v>21362.236398970872</v>
      </c>
      <c r="V21" s="123">
        <f>N21*年金給付費・保険料推計!Q54</f>
        <v>3599.5670137710536</v>
      </c>
      <c r="W21" s="123">
        <f>O21*年金給付費・保険料推計!Q54</f>
        <v>7081.551185714392</v>
      </c>
      <c r="X21" s="123">
        <f>P21*年金給付費・保険料推計!F28/年金給付費・保険料推計!E28</f>
        <v>49.079107343108362</v>
      </c>
      <c r="Y21" s="123">
        <f>Q21*年金給付費・保険料推計!F28/年金給付費・保険料推計!E28</f>
        <v>15.279344738892227</v>
      </c>
    </row>
    <row r="22" spans="1:25">
      <c r="A22" s="22">
        <v>37</v>
      </c>
      <c r="B22" s="134">
        <f>'（共済（三共済））'!R22+'（共済（三共済））'!U22</f>
        <v>88422.300019552029</v>
      </c>
      <c r="C22" s="134">
        <f t="shared" si="0"/>
        <v>71389.047455477397</v>
      </c>
      <c r="D22" s="134">
        <f>'（共済（三共済））'!$S22*D$8/SUM($D$8:$E$8)</f>
        <v>33400.100770990888</v>
      </c>
      <c r="E22" s="134">
        <f>'（共済（三共済））'!$S22*E$8/SUM($D$8:$E$8)</f>
        <v>33271.679550567489</v>
      </c>
      <c r="F22" s="134">
        <f>'（共済（三共済））'!T22</f>
        <v>4717.2671339190083</v>
      </c>
      <c r="G22" s="134">
        <f>'（共済（三共済））'!V22+'（共済（三共済））'!X22</f>
        <v>3674.5074653645138</v>
      </c>
      <c r="H22" s="136">
        <f>'（共済（三共済））'!W22+'（共済（三共済））'!Y22</f>
        <v>7184.2108724478248</v>
      </c>
      <c r="J22" s="123">
        <v>72588.39</v>
      </c>
      <c r="K22" s="123">
        <v>74808</v>
      </c>
      <c r="L22" s="123">
        <v>5124.3599999999997</v>
      </c>
      <c r="M22" s="123">
        <v>22508.53542012738</v>
      </c>
      <c r="N22" s="123">
        <v>3781.9672711127891</v>
      </c>
      <c r="O22" s="123">
        <v>7472.3004389508897</v>
      </c>
      <c r="P22" s="123">
        <v>49</v>
      </c>
      <c r="Q22" s="123">
        <v>14.5</v>
      </c>
      <c r="R22" s="123">
        <f>J22*年金給付費・保険料推計!F29/年金給付費・保険料推計!E29</f>
        <v>66821.774124201882</v>
      </c>
      <c r="S22" s="123">
        <f>K22*年金給付費・保険料推計!H29/年金給付費・保険料推計!G29</f>
        <v>66671.780321558384</v>
      </c>
      <c r="T22" s="123">
        <f>L22*年金給付費・保険料推計!F29/年金給付費・保険料推計!E29</f>
        <v>4717.2671339190083</v>
      </c>
      <c r="U22" s="123">
        <f>M22*年金給付費・保険料推計!Q55</f>
        <v>21600.525895350147</v>
      </c>
      <c r="V22" s="123">
        <f>N22*年金給付費・保険料推計!Q55</f>
        <v>3629.4001564396858</v>
      </c>
      <c r="W22" s="123">
        <f>O22*年金給付費・保険料推計!Q55</f>
        <v>7170.8627912353759</v>
      </c>
      <c r="X22" s="123">
        <f>P22*年金給付費・保険料推計!F29/年金給付費・保険料推計!E29</f>
        <v>45.107308924827962</v>
      </c>
      <c r="Y22" s="123">
        <f>Q22*年金給付費・保険料推計!F29/年金給付費・保険料推計!E29</f>
        <v>13.348081212449088</v>
      </c>
    </row>
  </sheetData>
  <phoneticPr fontId="5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2"/>
  <sheetViews>
    <sheetView zoomScale="85" zoomScaleNormal="85" workbookViewId="0">
      <selection activeCell="G18" sqref="G18"/>
    </sheetView>
  </sheetViews>
  <sheetFormatPr defaultRowHeight="13.5"/>
  <cols>
    <col min="1" max="1" width="7.625" style="1" customWidth="1"/>
    <col min="2" max="7" width="11.25" style="1" customWidth="1"/>
    <col min="8" max="8" width="11.25" style="31" customWidth="1"/>
    <col min="9" max="16384" width="9" style="1"/>
  </cols>
  <sheetData>
    <row r="1" spans="1:8">
      <c r="A1" s="76" t="s">
        <v>25</v>
      </c>
    </row>
    <row r="2" spans="1:8">
      <c r="H2" s="133" t="s">
        <v>118</v>
      </c>
    </row>
    <row r="3" spans="1:8">
      <c r="A3" s="3" t="s">
        <v>0</v>
      </c>
      <c r="B3" s="3" t="s">
        <v>1</v>
      </c>
      <c r="C3" s="4" t="s">
        <v>20</v>
      </c>
      <c r="D3" s="5"/>
      <c r="E3" s="5"/>
      <c r="F3" s="5"/>
      <c r="G3" s="6" t="s">
        <v>3</v>
      </c>
      <c r="H3" s="32" t="s">
        <v>4</v>
      </c>
    </row>
    <row r="4" spans="1:8">
      <c r="A4" s="8"/>
      <c r="B4" s="8" t="s">
        <v>5</v>
      </c>
      <c r="C4" s="8"/>
      <c r="D4" s="9" t="s">
        <v>21</v>
      </c>
      <c r="E4" s="10" t="s">
        <v>22</v>
      </c>
      <c r="F4" s="9" t="s">
        <v>23</v>
      </c>
      <c r="G4" s="11"/>
      <c r="H4" s="33"/>
    </row>
    <row r="5" spans="1:8">
      <c r="A5" s="13">
        <v>20</v>
      </c>
      <c r="B5" s="14"/>
      <c r="C5" s="14"/>
      <c r="D5" s="14"/>
      <c r="E5" s="14"/>
      <c r="F5" s="14"/>
      <c r="G5" s="14"/>
      <c r="H5" s="34"/>
    </row>
    <row r="6" spans="1:8">
      <c r="A6" s="13">
        <v>21</v>
      </c>
      <c r="B6" s="35"/>
      <c r="C6" s="35"/>
      <c r="D6" s="35"/>
      <c r="E6" s="35"/>
      <c r="F6" s="35"/>
      <c r="G6" s="35"/>
      <c r="H6" s="36"/>
    </row>
    <row r="7" spans="1:8">
      <c r="A7" s="18">
        <v>22</v>
      </c>
      <c r="B7" s="37"/>
      <c r="C7" s="37"/>
      <c r="D7" s="37"/>
      <c r="E7" s="37"/>
      <c r="F7" s="37"/>
      <c r="G7" s="37"/>
      <c r="H7" s="38"/>
    </row>
    <row r="8" spans="1:8">
      <c r="A8" s="72">
        <v>23</v>
      </c>
      <c r="B8" s="35">
        <v>19873.308732235058</v>
      </c>
      <c r="C8" s="35">
        <v>8988.9297796630926</v>
      </c>
      <c r="D8" s="35">
        <v>7612.8542183895042</v>
      </c>
      <c r="E8" s="35">
        <v>1376.0755612735879</v>
      </c>
      <c r="F8" s="35">
        <v>0</v>
      </c>
      <c r="G8" s="35">
        <v>7745.5942995805945</v>
      </c>
      <c r="H8" s="36">
        <v>9.4956399999999999</v>
      </c>
    </row>
    <row r="9" spans="1:8">
      <c r="A9" s="13">
        <v>24</v>
      </c>
      <c r="B9" s="39">
        <v>19192.235555424544</v>
      </c>
      <c r="C9" s="39">
        <v>8749.9136410425235</v>
      </c>
      <c r="D9" s="39">
        <v>7382.5174576263362</v>
      </c>
      <c r="E9" s="39">
        <v>1367.3961834161878</v>
      </c>
      <c r="F9" s="39">
        <v>0</v>
      </c>
      <c r="G9" s="39">
        <v>7007.8856000964324</v>
      </c>
      <c r="H9" s="40">
        <v>9.6190833199999997</v>
      </c>
    </row>
    <row r="10" spans="1:8">
      <c r="A10" s="13">
        <v>25</v>
      </c>
      <c r="B10" s="39">
        <v>18626.553291457865</v>
      </c>
      <c r="C10" s="39">
        <v>8568.8306637940223</v>
      </c>
      <c r="D10" s="39">
        <v>7204.7226796578798</v>
      </c>
      <c r="E10" s="39">
        <v>1364.1079841361438</v>
      </c>
      <c r="F10" s="39">
        <v>0</v>
      </c>
      <c r="G10" s="39">
        <v>6373.9091853273858</v>
      </c>
      <c r="H10" s="40">
        <v>9.744131403159999</v>
      </c>
    </row>
    <row r="11" spans="1:8">
      <c r="A11" s="13">
        <v>26</v>
      </c>
      <c r="B11" s="39">
        <v>18078.537106967473</v>
      </c>
      <c r="C11" s="39">
        <v>8425.0407987867729</v>
      </c>
      <c r="D11" s="39">
        <v>7061.238527956184</v>
      </c>
      <c r="E11" s="39">
        <v>1363.802270830588</v>
      </c>
      <c r="F11" s="39">
        <v>0</v>
      </c>
      <c r="G11" s="39">
        <v>5809.6168842221532</v>
      </c>
      <c r="H11" s="40">
        <v>9.8902933742073973</v>
      </c>
    </row>
    <row r="12" spans="1:8">
      <c r="A12" s="18">
        <v>27</v>
      </c>
      <c r="B12" s="37">
        <v>17659.817001308671</v>
      </c>
      <c r="C12" s="37">
        <v>8308.0582073248224</v>
      </c>
      <c r="D12" s="37">
        <v>6940.49255823557</v>
      </c>
      <c r="E12" s="37">
        <v>1367.565649089252</v>
      </c>
      <c r="F12" s="37">
        <v>0</v>
      </c>
      <c r="G12" s="37">
        <v>5302.4111992271664</v>
      </c>
      <c r="H12" s="38">
        <v>10.018867188072093</v>
      </c>
    </row>
    <row r="13" spans="1:8">
      <c r="A13" s="13">
        <v>28</v>
      </c>
      <c r="B13" s="39">
        <v>17274.980558468524</v>
      </c>
      <c r="C13" s="39">
        <v>8225.3906781679925</v>
      </c>
      <c r="D13" s="39">
        <v>6852.8870379766613</v>
      </c>
      <c r="E13" s="39">
        <v>1372.5036401913303</v>
      </c>
      <c r="F13" s="39">
        <v>0</v>
      </c>
      <c r="G13" s="39">
        <v>4845.010695667801</v>
      </c>
      <c r="H13" s="40">
        <v>10.169150195893172</v>
      </c>
    </row>
    <row r="14" spans="1:8">
      <c r="A14" s="13">
        <v>29</v>
      </c>
      <c r="B14" s="39">
        <v>16683.332036863267</v>
      </c>
      <c r="C14" s="39">
        <v>8102.1051759551874</v>
      </c>
      <c r="D14" s="39">
        <v>6722.2521121232112</v>
      </c>
      <c r="E14" s="39">
        <v>1379.8530638319767</v>
      </c>
      <c r="F14" s="39">
        <v>0</v>
      </c>
      <c r="G14" s="39">
        <v>4249.5077285942234</v>
      </c>
      <c r="H14" s="40">
        <v>10.352194899419249</v>
      </c>
    </row>
    <row r="15" spans="1:8">
      <c r="A15" s="13">
        <v>30</v>
      </c>
      <c r="B15" s="39">
        <v>16216.180732261753</v>
      </c>
      <c r="C15" s="39">
        <v>8024.5417577805511</v>
      </c>
      <c r="D15" s="39">
        <v>6637.9900782466102</v>
      </c>
      <c r="E15" s="39">
        <v>1386.5516795339399</v>
      </c>
      <c r="F15" s="39">
        <v>0</v>
      </c>
      <c r="G15" s="39">
        <v>3734.4924003079277</v>
      </c>
      <c r="H15" s="40">
        <v>10.538534407608797</v>
      </c>
    </row>
    <row r="16" spans="1:8">
      <c r="A16" s="13">
        <v>31</v>
      </c>
      <c r="B16" s="39">
        <v>15815.582752831262</v>
      </c>
      <c r="C16" s="39">
        <v>7989.8087967477959</v>
      </c>
      <c r="D16" s="39">
        <v>6596.3207451142234</v>
      </c>
      <c r="E16" s="39">
        <v>1393.488051633572</v>
      </c>
      <c r="F16" s="39">
        <v>0</v>
      </c>
      <c r="G16" s="39">
        <v>3288.0716199503449</v>
      </c>
      <c r="H16" s="40">
        <v>10.749305095760972</v>
      </c>
    </row>
    <row r="17" spans="1:8">
      <c r="A17" s="18">
        <v>32</v>
      </c>
      <c r="B17" s="37">
        <v>15500.832835418212</v>
      </c>
      <c r="C17" s="37">
        <v>7979.9190562393978</v>
      </c>
      <c r="D17" s="37">
        <v>6578.462068414623</v>
      </c>
      <c r="E17" s="37">
        <v>1401.4569878247739</v>
      </c>
      <c r="F17" s="37">
        <v>0</v>
      </c>
      <c r="G17" s="37">
        <v>2902.6962609257025</v>
      </c>
      <c r="H17" s="38">
        <v>10.942792587484671</v>
      </c>
    </row>
    <row r="18" spans="1:8">
      <c r="A18" s="13">
        <v>33</v>
      </c>
      <c r="B18" s="39">
        <v>15278.083140063118</v>
      </c>
      <c r="C18" s="39">
        <v>7980.754024805964</v>
      </c>
      <c r="D18" s="39">
        <v>6571.6684760110111</v>
      </c>
      <c r="E18" s="39">
        <v>1409.0855487949534</v>
      </c>
      <c r="F18" s="39">
        <v>0</v>
      </c>
      <c r="G18" s="39">
        <v>2565.8756772555671</v>
      </c>
      <c r="H18" s="40">
        <v>11.128820061471909</v>
      </c>
    </row>
    <row r="19" spans="1:8">
      <c r="A19" s="13">
        <v>34</v>
      </c>
      <c r="B19" s="39">
        <v>15094.999823048774</v>
      </c>
      <c r="C19" s="39">
        <v>8002.4949318682475</v>
      </c>
      <c r="D19" s="39">
        <v>6584.8646884199061</v>
      </c>
      <c r="E19" s="39">
        <v>1417.6302434483409</v>
      </c>
      <c r="F19" s="39">
        <v>0</v>
      </c>
      <c r="G19" s="39">
        <v>2275.9532040294839</v>
      </c>
      <c r="H19" s="40">
        <v>11.329138822578404</v>
      </c>
    </row>
    <row r="20" spans="1:8">
      <c r="A20" s="13">
        <v>35</v>
      </c>
      <c r="B20" s="39">
        <v>14952.995348029424</v>
      </c>
      <c r="C20" s="39">
        <v>8039.781695020185</v>
      </c>
      <c r="D20" s="39">
        <v>6613.53822029408</v>
      </c>
      <c r="E20" s="39">
        <v>1426.243474726105</v>
      </c>
      <c r="F20" s="39">
        <v>0</v>
      </c>
      <c r="G20" s="39">
        <v>2026.7742331716868</v>
      </c>
      <c r="H20" s="40">
        <v>11.521734182562238</v>
      </c>
    </row>
    <row r="21" spans="1:8">
      <c r="A21" s="13">
        <v>36</v>
      </c>
      <c r="B21" s="39">
        <v>14885.891285224254</v>
      </c>
      <c r="C21" s="39">
        <v>8087.0493094348512</v>
      </c>
      <c r="D21" s="39">
        <v>6653.2877533060218</v>
      </c>
      <c r="E21" s="39">
        <v>1433.761556128828</v>
      </c>
      <c r="F21" s="39">
        <v>0</v>
      </c>
      <c r="G21" s="39">
        <v>1809.4074129739899</v>
      </c>
      <c r="H21" s="40">
        <v>11.717603663665793</v>
      </c>
    </row>
    <row r="22" spans="1:8">
      <c r="A22" s="22">
        <v>37</v>
      </c>
      <c r="B22" s="137">
        <v>14819.0504977661</v>
      </c>
      <c r="C22" s="137">
        <v>8143.5567427313281</v>
      </c>
      <c r="D22" s="137">
        <v>6703.3282806565339</v>
      </c>
      <c r="E22" s="137">
        <v>1440.2284620747932</v>
      </c>
      <c r="F22" s="137">
        <v>0</v>
      </c>
      <c r="G22" s="137">
        <v>1618.889370046471</v>
      </c>
      <c r="H22" s="41">
        <v>11.91680292594811</v>
      </c>
    </row>
  </sheetData>
  <phoneticPr fontId="5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3:AI138"/>
  <sheetViews>
    <sheetView zoomScale="70" zoomScaleNormal="70" workbookViewId="0">
      <selection activeCell="S36" sqref="S36"/>
    </sheetView>
  </sheetViews>
  <sheetFormatPr defaultRowHeight="13.5"/>
  <cols>
    <col min="1" max="1" width="4.5" style="78" customWidth="1"/>
    <col min="2" max="35" width="9.625" style="78" customWidth="1"/>
    <col min="36" max="256" width="9" style="78"/>
    <col min="257" max="257" width="4.5" style="78" customWidth="1"/>
    <col min="258" max="291" width="9.625" style="78" customWidth="1"/>
    <col min="292" max="512" width="9" style="78"/>
    <col min="513" max="513" width="4.5" style="78" customWidth="1"/>
    <col min="514" max="547" width="9.625" style="78" customWidth="1"/>
    <col min="548" max="768" width="9" style="78"/>
    <col min="769" max="769" width="4.5" style="78" customWidth="1"/>
    <col min="770" max="803" width="9.625" style="78" customWidth="1"/>
    <col min="804" max="1024" width="9" style="78"/>
    <col min="1025" max="1025" width="4.5" style="78" customWidth="1"/>
    <col min="1026" max="1059" width="9.625" style="78" customWidth="1"/>
    <col min="1060" max="1280" width="9" style="78"/>
    <col min="1281" max="1281" width="4.5" style="78" customWidth="1"/>
    <col min="1282" max="1315" width="9.625" style="78" customWidth="1"/>
    <col min="1316" max="1536" width="9" style="78"/>
    <col min="1537" max="1537" width="4.5" style="78" customWidth="1"/>
    <col min="1538" max="1571" width="9.625" style="78" customWidth="1"/>
    <col min="1572" max="1792" width="9" style="78"/>
    <col min="1793" max="1793" width="4.5" style="78" customWidth="1"/>
    <col min="1794" max="1827" width="9.625" style="78" customWidth="1"/>
    <col min="1828" max="2048" width="9" style="78"/>
    <col min="2049" max="2049" width="4.5" style="78" customWidth="1"/>
    <col min="2050" max="2083" width="9.625" style="78" customWidth="1"/>
    <col min="2084" max="2304" width="9" style="78"/>
    <col min="2305" max="2305" width="4.5" style="78" customWidth="1"/>
    <col min="2306" max="2339" width="9.625" style="78" customWidth="1"/>
    <col min="2340" max="2560" width="9" style="78"/>
    <col min="2561" max="2561" width="4.5" style="78" customWidth="1"/>
    <col min="2562" max="2595" width="9.625" style="78" customWidth="1"/>
    <col min="2596" max="2816" width="9" style="78"/>
    <col min="2817" max="2817" width="4.5" style="78" customWidth="1"/>
    <col min="2818" max="2851" width="9.625" style="78" customWidth="1"/>
    <col min="2852" max="3072" width="9" style="78"/>
    <col min="3073" max="3073" width="4.5" style="78" customWidth="1"/>
    <col min="3074" max="3107" width="9.625" style="78" customWidth="1"/>
    <col min="3108" max="3328" width="9" style="78"/>
    <col min="3329" max="3329" width="4.5" style="78" customWidth="1"/>
    <col min="3330" max="3363" width="9.625" style="78" customWidth="1"/>
    <col min="3364" max="3584" width="9" style="78"/>
    <col min="3585" max="3585" width="4.5" style="78" customWidth="1"/>
    <col min="3586" max="3619" width="9.625" style="78" customWidth="1"/>
    <col min="3620" max="3840" width="9" style="78"/>
    <col min="3841" max="3841" width="4.5" style="78" customWidth="1"/>
    <col min="3842" max="3875" width="9.625" style="78" customWidth="1"/>
    <col min="3876" max="4096" width="9" style="78"/>
    <col min="4097" max="4097" width="4.5" style="78" customWidth="1"/>
    <col min="4098" max="4131" width="9.625" style="78" customWidth="1"/>
    <col min="4132" max="4352" width="9" style="78"/>
    <col min="4353" max="4353" width="4.5" style="78" customWidth="1"/>
    <col min="4354" max="4387" width="9.625" style="78" customWidth="1"/>
    <col min="4388" max="4608" width="9" style="78"/>
    <col min="4609" max="4609" width="4.5" style="78" customWidth="1"/>
    <col min="4610" max="4643" width="9.625" style="78" customWidth="1"/>
    <col min="4644" max="4864" width="9" style="78"/>
    <col min="4865" max="4865" width="4.5" style="78" customWidth="1"/>
    <col min="4866" max="4899" width="9.625" style="78" customWidth="1"/>
    <col min="4900" max="5120" width="9" style="78"/>
    <col min="5121" max="5121" width="4.5" style="78" customWidth="1"/>
    <col min="5122" max="5155" width="9.625" style="78" customWidth="1"/>
    <col min="5156" max="5376" width="9" style="78"/>
    <col min="5377" max="5377" width="4.5" style="78" customWidth="1"/>
    <col min="5378" max="5411" width="9.625" style="78" customWidth="1"/>
    <col min="5412" max="5632" width="9" style="78"/>
    <col min="5633" max="5633" width="4.5" style="78" customWidth="1"/>
    <col min="5634" max="5667" width="9.625" style="78" customWidth="1"/>
    <col min="5668" max="5888" width="9" style="78"/>
    <col min="5889" max="5889" width="4.5" style="78" customWidth="1"/>
    <col min="5890" max="5923" width="9.625" style="78" customWidth="1"/>
    <col min="5924" max="6144" width="9" style="78"/>
    <col min="6145" max="6145" width="4.5" style="78" customWidth="1"/>
    <col min="6146" max="6179" width="9.625" style="78" customWidth="1"/>
    <col min="6180" max="6400" width="9" style="78"/>
    <col min="6401" max="6401" width="4.5" style="78" customWidth="1"/>
    <col min="6402" max="6435" width="9.625" style="78" customWidth="1"/>
    <col min="6436" max="6656" width="9" style="78"/>
    <col min="6657" max="6657" width="4.5" style="78" customWidth="1"/>
    <col min="6658" max="6691" width="9.625" style="78" customWidth="1"/>
    <col min="6692" max="6912" width="9" style="78"/>
    <col min="6913" max="6913" width="4.5" style="78" customWidth="1"/>
    <col min="6914" max="6947" width="9.625" style="78" customWidth="1"/>
    <col min="6948" max="7168" width="9" style="78"/>
    <col min="7169" max="7169" width="4.5" style="78" customWidth="1"/>
    <col min="7170" max="7203" width="9.625" style="78" customWidth="1"/>
    <col min="7204" max="7424" width="9" style="78"/>
    <col min="7425" max="7425" width="4.5" style="78" customWidth="1"/>
    <col min="7426" max="7459" width="9.625" style="78" customWidth="1"/>
    <col min="7460" max="7680" width="9" style="78"/>
    <col min="7681" max="7681" width="4.5" style="78" customWidth="1"/>
    <col min="7682" max="7715" width="9.625" style="78" customWidth="1"/>
    <col min="7716" max="7936" width="9" style="78"/>
    <col min="7937" max="7937" width="4.5" style="78" customWidth="1"/>
    <col min="7938" max="7971" width="9.625" style="78" customWidth="1"/>
    <col min="7972" max="8192" width="9" style="78"/>
    <col min="8193" max="8193" width="4.5" style="78" customWidth="1"/>
    <col min="8194" max="8227" width="9.625" style="78" customWidth="1"/>
    <col min="8228" max="8448" width="9" style="78"/>
    <col min="8449" max="8449" width="4.5" style="78" customWidth="1"/>
    <col min="8450" max="8483" width="9.625" style="78" customWidth="1"/>
    <col min="8484" max="8704" width="9" style="78"/>
    <col min="8705" max="8705" width="4.5" style="78" customWidth="1"/>
    <col min="8706" max="8739" width="9.625" style="78" customWidth="1"/>
    <col min="8740" max="8960" width="9" style="78"/>
    <col min="8961" max="8961" width="4.5" style="78" customWidth="1"/>
    <col min="8962" max="8995" width="9.625" style="78" customWidth="1"/>
    <col min="8996" max="9216" width="9" style="78"/>
    <col min="9217" max="9217" width="4.5" style="78" customWidth="1"/>
    <col min="9218" max="9251" width="9.625" style="78" customWidth="1"/>
    <col min="9252" max="9472" width="9" style="78"/>
    <col min="9473" max="9473" width="4.5" style="78" customWidth="1"/>
    <col min="9474" max="9507" width="9.625" style="78" customWidth="1"/>
    <col min="9508" max="9728" width="9" style="78"/>
    <col min="9729" max="9729" width="4.5" style="78" customWidth="1"/>
    <col min="9730" max="9763" width="9.625" style="78" customWidth="1"/>
    <col min="9764" max="9984" width="9" style="78"/>
    <col min="9985" max="9985" width="4.5" style="78" customWidth="1"/>
    <col min="9986" max="10019" width="9.625" style="78" customWidth="1"/>
    <col min="10020" max="10240" width="9" style="78"/>
    <col min="10241" max="10241" width="4.5" style="78" customWidth="1"/>
    <col min="10242" max="10275" width="9.625" style="78" customWidth="1"/>
    <col min="10276" max="10496" width="9" style="78"/>
    <col min="10497" max="10497" width="4.5" style="78" customWidth="1"/>
    <col min="10498" max="10531" width="9.625" style="78" customWidth="1"/>
    <col min="10532" max="10752" width="9" style="78"/>
    <col min="10753" max="10753" width="4.5" style="78" customWidth="1"/>
    <col min="10754" max="10787" width="9.625" style="78" customWidth="1"/>
    <col min="10788" max="11008" width="9" style="78"/>
    <col min="11009" max="11009" width="4.5" style="78" customWidth="1"/>
    <col min="11010" max="11043" width="9.625" style="78" customWidth="1"/>
    <col min="11044" max="11264" width="9" style="78"/>
    <col min="11265" max="11265" width="4.5" style="78" customWidth="1"/>
    <col min="11266" max="11299" width="9.625" style="78" customWidth="1"/>
    <col min="11300" max="11520" width="9" style="78"/>
    <col min="11521" max="11521" width="4.5" style="78" customWidth="1"/>
    <col min="11522" max="11555" width="9.625" style="78" customWidth="1"/>
    <col min="11556" max="11776" width="9" style="78"/>
    <col min="11777" max="11777" width="4.5" style="78" customWidth="1"/>
    <col min="11778" max="11811" width="9.625" style="78" customWidth="1"/>
    <col min="11812" max="12032" width="9" style="78"/>
    <col min="12033" max="12033" width="4.5" style="78" customWidth="1"/>
    <col min="12034" max="12067" width="9.625" style="78" customWidth="1"/>
    <col min="12068" max="12288" width="9" style="78"/>
    <col min="12289" max="12289" width="4.5" style="78" customWidth="1"/>
    <col min="12290" max="12323" width="9.625" style="78" customWidth="1"/>
    <col min="12324" max="12544" width="9" style="78"/>
    <col min="12545" max="12545" width="4.5" style="78" customWidth="1"/>
    <col min="12546" max="12579" width="9.625" style="78" customWidth="1"/>
    <col min="12580" max="12800" width="9" style="78"/>
    <col min="12801" max="12801" width="4.5" style="78" customWidth="1"/>
    <col min="12802" max="12835" width="9.625" style="78" customWidth="1"/>
    <col min="12836" max="13056" width="9" style="78"/>
    <col min="13057" max="13057" width="4.5" style="78" customWidth="1"/>
    <col min="13058" max="13091" width="9.625" style="78" customWidth="1"/>
    <col min="13092" max="13312" width="9" style="78"/>
    <col min="13313" max="13313" width="4.5" style="78" customWidth="1"/>
    <col min="13314" max="13347" width="9.625" style="78" customWidth="1"/>
    <col min="13348" max="13568" width="9" style="78"/>
    <col min="13569" max="13569" width="4.5" style="78" customWidth="1"/>
    <col min="13570" max="13603" width="9.625" style="78" customWidth="1"/>
    <col min="13604" max="13824" width="9" style="78"/>
    <col min="13825" max="13825" width="4.5" style="78" customWidth="1"/>
    <col min="13826" max="13859" width="9.625" style="78" customWidth="1"/>
    <col min="13860" max="14080" width="9" style="78"/>
    <col min="14081" max="14081" width="4.5" style="78" customWidth="1"/>
    <col min="14082" max="14115" width="9.625" style="78" customWidth="1"/>
    <col min="14116" max="14336" width="9" style="78"/>
    <col min="14337" max="14337" width="4.5" style="78" customWidth="1"/>
    <col min="14338" max="14371" width="9.625" style="78" customWidth="1"/>
    <col min="14372" max="14592" width="9" style="78"/>
    <col min="14593" max="14593" width="4.5" style="78" customWidth="1"/>
    <col min="14594" max="14627" width="9.625" style="78" customWidth="1"/>
    <col min="14628" max="14848" width="9" style="78"/>
    <col min="14849" max="14849" width="4.5" style="78" customWidth="1"/>
    <col min="14850" max="14883" width="9.625" style="78" customWidth="1"/>
    <col min="14884" max="15104" width="9" style="78"/>
    <col min="15105" max="15105" width="4.5" style="78" customWidth="1"/>
    <col min="15106" max="15139" width="9.625" style="78" customWidth="1"/>
    <col min="15140" max="15360" width="9" style="78"/>
    <col min="15361" max="15361" width="4.5" style="78" customWidth="1"/>
    <col min="15362" max="15395" width="9.625" style="78" customWidth="1"/>
    <col min="15396" max="15616" width="9" style="78"/>
    <col min="15617" max="15617" width="4.5" style="78" customWidth="1"/>
    <col min="15618" max="15651" width="9.625" style="78" customWidth="1"/>
    <col min="15652" max="15872" width="9" style="78"/>
    <col min="15873" max="15873" width="4.5" style="78" customWidth="1"/>
    <col min="15874" max="15907" width="9.625" style="78" customWidth="1"/>
    <col min="15908" max="16128" width="9" style="78"/>
    <col min="16129" max="16129" width="4.5" style="78" customWidth="1"/>
    <col min="16130" max="16163" width="9.625" style="78" customWidth="1"/>
    <col min="16164" max="16384" width="9" style="78"/>
  </cols>
  <sheetData>
    <row r="3" spans="2:35">
      <c r="B3" s="78" t="s">
        <v>26</v>
      </c>
    </row>
    <row r="4" spans="2:35">
      <c r="S4" s="78" t="s">
        <v>27</v>
      </c>
      <c r="T4" s="78" t="s">
        <v>28</v>
      </c>
    </row>
    <row r="5" spans="2:35">
      <c r="B5" s="78" t="s">
        <v>29</v>
      </c>
    </row>
    <row r="6" spans="2:35">
      <c r="S6" s="78" t="s">
        <v>30</v>
      </c>
    </row>
    <row r="7" spans="2:35">
      <c r="S7" s="79"/>
      <c r="T7" s="80" t="s">
        <v>31</v>
      </c>
      <c r="U7" s="80" t="s">
        <v>32</v>
      </c>
      <c r="V7" s="79" t="s">
        <v>33</v>
      </c>
      <c r="W7" s="79"/>
      <c r="X7" s="79"/>
      <c r="Y7" s="80" t="s">
        <v>34</v>
      </c>
      <c r="Z7" s="79" t="s">
        <v>35</v>
      </c>
      <c r="AA7" s="79"/>
      <c r="AB7" s="79"/>
      <c r="AC7" s="79" t="s">
        <v>36</v>
      </c>
      <c r="AD7" s="79"/>
      <c r="AE7" s="79"/>
      <c r="AF7" s="80" t="s">
        <v>37</v>
      </c>
      <c r="AG7" s="80" t="s">
        <v>38</v>
      </c>
      <c r="AH7" s="80"/>
      <c r="AI7" s="80" t="s">
        <v>39</v>
      </c>
    </row>
    <row r="8" spans="2:35">
      <c r="S8" s="79"/>
      <c r="T8" s="80" t="s">
        <v>40</v>
      </c>
      <c r="U8" s="80" t="s">
        <v>40</v>
      </c>
      <c r="V8" s="80" t="s">
        <v>41</v>
      </c>
      <c r="W8" s="79"/>
      <c r="X8" s="80" t="s">
        <v>42</v>
      </c>
      <c r="Y8" s="80" t="s">
        <v>43</v>
      </c>
      <c r="Z8" s="80" t="s">
        <v>41</v>
      </c>
      <c r="AA8" s="79"/>
      <c r="AB8" s="80" t="s">
        <v>42</v>
      </c>
      <c r="AC8" s="80" t="s">
        <v>41</v>
      </c>
      <c r="AD8" s="79"/>
      <c r="AE8" s="80" t="s">
        <v>42</v>
      </c>
      <c r="AF8" s="80" t="s">
        <v>44</v>
      </c>
      <c r="AG8" s="80" t="s">
        <v>45</v>
      </c>
      <c r="AH8" s="80"/>
      <c r="AI8" s="80" t="s">
        <v>34</v>
      </c>
    </row>
    <row r="9" spans="2:35">
      <c r="B9" s="78" t="s">
        <v>46</v>
      </c>
      <c r="S9" s="79"/>
      <c r="V9" s="80" t="s">
        <v>47</v>
      </c>
      <c r="W9" s="80" t="s">
        <v>48</v>
      </c>
      <c r="X9" s="79"/>
      <c r="Y9" s="80" t="s">
        <v>49</v>
      </c>
      <c r="Z9" s="80" t="s">
        <v>47</v>
      </c>
      <c r="AA9" s="80" t="s">
        <v>48</v>
      </c>
      <c r="AB9" s="79"/>
      <c r="AC9" s="80" t="s">
        <v>47</v>
      </c>
      <c r="AD9" s="80" t="s">
        <v>48</v>
      </c>
      <c r="AE9" s="79"/>
      <c r="AF9" s="79"/>
      <c r="AG9" s="80" t="s">
        <v>50</v>
      </c>
      <c r="AH9" s="80" t="s">
        <v>51</v>
      </c>
      <c r="AI9" s="80" t="s">
        <v>52</v>
      </c>
    </row>
    <row r="10" spans="2:35">
      <c r="L10" s="78" t="s">
        <v>53</v>
      </c>
      <c r="S10" s="79">
        <v>2006</v>
      </c>
      <c r="T10" s="81">
        <v>0.3</v>
      </c>
      <c r="U10" s="81">
        <v>-0.26</v>
      </c>
      <c r="V10" s="81">
        <v>-0.3</v>
      </c>
      <c r="W10" s="81">
        <v>-0.3</v>
      </c>
      <c r="X10" s="81">
        <v>-0.3</v>
      </c>
      <c r="Y10" s="82">
        <v>1</v>
      </c>
      <c r="Z10" s="81">
        <v>-1</v>
      </c>
      <c r="AA10" s="81">
        <v>-1.7</v>
      </c>
      <c r="AB10" s="81">
        <v>-1.7</v>
      </c>
      <c r="AC10" s="81">
        <v>-0.3</v>
      </c>
      <c r="AD10" s="81">
        <v>-0.3</v>
      </c>
      <c r="AE10" s="81">
        <v>-0.3</v>
      </c>
      <c r="AF10" s="81"/>
      <c r="AG10" s="83">
        <v>1</v>
      </c>
      <c r="AH10" s="83"/>
      <c r="AI10" s="81"/>
    </row>
    <row r="11" spans="2:35">
      <c r="B11" s="84"/>
      <c r="C11" s="85" t="s">
        <v>54</v>
      </c>
      <c r="D11" s="86"/>
      <c r="E11" s="85" t="s">
        <v>9</v>
      </c>
      <c r="F11" s="87"/>
      <c r="G11" s="85" t="s">
        <v>9</v>
      </c>
      <c r="H11" s="86"/>
      <c r="I11" s="85" t="s">
        <v>55</v>
      </c>
      <c r="J11" s="87"/>
      <c r="K11" s="85" t="s">
        <v>55</v>
      </c>
      <c r="L11" s="86"/>
      <c r="S11" s="79">
        <f t="shared" ref="S11:S29" si="0">S10+1</f>
        <v>2007</v>
      </c>
      <c r="T11" s="81">
        <v>0</v>
      </c>
      <c r="U11" s="81">
        <v>-0.27</v>
      </c>
      <c r="V11" s="81">
        <v>0</v>
      </c>
      <c r="W11" s="81">
        <v>0</v>
      </c>
      <c r="X11" s="81">
        <v>0</v>
      </c>
      <c r="Y11" s="82">
        <v>0.997</v>
      </c>
      <c r="Z11" s="81">
        <v>-1</v>
      </c>
      <c r="AA11" s="81">
        <v>-1.7</v>
      </c>
      <c r="AB11" s="81">
        <v>-1.7</v>
      </c>
      <c r="AC11" s="81">
        <v>0</v>
      </c>
      <c r="AD11" s="81">
        <v>0</v>
      </c>
      <c r="AE11" s="81">
        <v>0</v>
      </c>
      <c r="AF11" s="81"/>
      <c r="AG11" s="83">
        <v>1</v>
      </c>
      <c r="AH11" s="83">
        <f t="shared" ref="AH11:AH29" si="1">(AG10+AG11)/2</f>
        <v>1</v>
      </c>
      <c r="AI11" s="83">
        <f t="shared" ref="AI11:AI29" si="2">(Y10+Y11*11)/12</f>
        <v>0.99725000000000008</v>
      </c>
    </row>
    <row r="12" spans="2:35">
      <c r="B12" s="88" t="s">
        <v>56</v>
      </c>
      <c r="C12" s="89" t="s">
        <v>57</v>
      </c>
      <c r="D12" s="90"/>
      <c r="E12" s="89" t="s">
        <v>57</v>
      </c>
      <c r="F12" s="79"/>
      <c r="G12" s="89" t="s">
        <v>58</v>
      </c>
      <c r="H12" s="90"/>
      <c r="I12" s="89" t="s">
        <v>57</v>
      </c>
      <c r="J12" s="79"/>
      <c r="K12" s="89" t="s">
        <v>58</v>
      </c>
      <c r="L12" s="90"/>
      <c r="S12" s="79">
        <f t="shared" si="0"/>
        <v>2008</v>
      </c>
      <c r="T12" s="81">
        <v>1.4</v>
      </c>
      <c r="U12" s="81">
        <v>-0.1</v>
      </c>
      <c r="V12" s="81">
        <v>0</v>
      </c>
      <c r="W12" s="81">
        <v>0</v>
      </c>
      <c r="X12" s="81">
        <v>0</v>
      </c>
      <c r="Y12" s="82">
        <v>0.999</v>
      </c>
      <c r="Z12" s="81">
        <v>-1</v>
      </c>
      <c r="AA12" s="81">
        <v>-1.7</v>
      </c>
      <c r="AB12" s="81">
        <v>-1.7</v>
      </c>
      <c r="AC12" s="81">
        <v>0</v>
      </c>
      <c r="AD12" s="81">
        <v>0</v>
      </c>
      <c r="AE12" s="81">
        <v>0</v>
      </c>
      <c r="AF12" s="81"/>
      <c r="AG12" s="83">
        <f t="shared" ref="AG12:AG29" si="3">AG11*(1+U12/100)</f>
        <v>0.999</v>
      </c>
      <c r="AH12" s="83">
        <f t="shared" si="1"/>
        <v>0.99950000000000006</v>
      </c>
      <c r="AI12" s="83">
        <f t="shared" si="2"/>
        <v>0.99883333333333335</v>
      </c>
    </row>
    <row r="13" spans="2:35">
      <c r="B13" s="91"/>
      <c r="C13" s="92" t="s">
        <v>59</v>
      </c>
      <c r="D13" s="93" t="s">
        <v>60</v>
      </c>
      <c r="E13" s="92" t="s">
        <v>59</v>
      </c>
      <c r="F13" s="94" t="s">
        <v>60</v>
      </c>
      <c r="G13" s="92" t="s">
        <v>59</v>
      </c>
      <c r="H13" s="93" t="s">
        <v>60</v>
      </c>
      <c r="I13" s="92" t="s">
        <v>59</v>
      </c>
      <c r="J13" s="94" t="s">
        <v>60</v>
      </c>
      <c r="K13" s="92" t="s">
        <v>59</v>
      </c>
      <c r="L13" s="93" t="s">
        <v>60</v>
      </c>
      <c r="S13" s="79">
        <f t="shared" si="0"/>
        <v>2009</v>
      </c>
      <c r="T13" s="81">
        <v>-0.4</v>
      </c>
      <c r="U13" s="81">
        <v>0.05</v>
      </c>
      <c r="V13" s="81">
        <v>0.9</v>
      </c>
      <c r="W13" s="81">
        <v>0.9</v>
      </c>
      <c r="X13" s="81">
        <v>0.9</v>
      </c>
      <c r="Y13" s="82">
        <v>0.997</v>
      </c>
      <c r="Z13" s="81">
        <v>-9.9999999999999978E-2</v>
      </c>
      <c r="AA13" s="81">
        <v>-0.79999999999999993</v>
      </c>
      <c r="AB13" s="81">
        <v>-0.79999999999999993</v>
      </c>
      <c r="AC13" s="81">
        <v>0</v>
      </c>
      <c r="AD13" s="81">
        <v>0</v>
      </c>
      <c r="AE13" s="81">
        <v>0</v>
      </c>
      <c r="AF13" s="81">
        <v>0.33</v>
      </c>
      <c r="AG13" s="83">
        <f t="shared" si="3"/>
        <v>0.99949949999999999</v>
      </c>
      <c r="AH13" s="83">
        <f t="shared" si="1"/>
        <v>0.99924974999999994</v>
      </c>
      <c r="AI13" s="83">
        <f t="shared" si="2"/>
        <v>0.99716666666666676</v>
      </c>
    </row>
    <row r="14" spans="2:35">
      <c r="B14" s="95">
        <v>2010</v>
      </c>
      <c r="C14" s="96"/>
      <c r="D14" s="97"/>
      <c r="E14" s="96">
        <f>C65+C90</f>
        <v>23.116455042863201</v>
      </c>
      <c r="F14" s="98">
        <f t="shared" ref="F14:F29" si="4">C65*Q65+C90*Q90</f>
        <v>23.116455042863201</v>
      </c>
      <c r="G14" s="96">
        <v>24.712753212816001</v>
      </c>
      <c r="H14" s="97"/>
      <c r="I14" s="96">
        <f>C113</f>
        <v>9.8579420549520624E-2</v>
      </c>
      <c r="J14" s="98"/>
      <c r="K14" s="96">
        <f>F113</f>
        <v>2.2395727732984345</v>
      </c>
      <c r="L14" s="97"/>
      <c r="S14" s="79">
        <f t="shared" si="0"/>
        <v>2010</v>
      </c>
      <c r="T14" s="81">
        <v>0.2</v>
      </c>
      <c r="U14" s="81">
        <v>3.41</v>
      </c>
      <c r="V14" s="81">
        <v>-0.4</v>
      </c>
      <c r="W14" s="81">
        <v>-0.4</v>
      </c>
      <c r="X14" s="81">
        <v>-0.4</v>
      </c>
      <c r="Y14" s="82">
        <v>1.008</v>
      </c>
      <c r="Z14" s="81">
        <v>-0.5</v>
      </c>
      <c r="AA14" s="81">
        <v>-1.2</v>
      </c>
      <c r="AB14" s="81">
        <v>-1.2</v>
      </c>
      <c r="AC14" s="81">
        <v>0</v>
      </c>
      <c r="AD14" s="81">
        <v>0</v>
      </c>
      <c r="AE14" s="81">
        <v>0</v>
      </c>
      <c r="AF14" s="81">
        <v>0.63</v>
      </c>
      <c r="AG14" s="83">
        <f t="shared" si="3"/>
        <v>1.0335824329500001</v>
      </c>
      <c r="AH14" s="83">
        <f t="shared" si="1"/>
        <v>1.016540966475</v>
      </c>
      <c r="AI14" s="83">
        <f t="shared" si="2"/>
        <v>1.0070833333333333</v>
      </c>
    </row>
    <row r="15" spans="2:35">
      <c r="B15" s="95">
        <v>2011</v>
      </c>
      <c r="C15" s="96">
        <v>21.452176330867999</v>
      </c>
      <c r="D15" s="97">
        <v>21.452176330867999</v>
      </c>
      <c r="E15" s="96">
        <f t="shared" ref="E15:E29" si="5">C66+C91</f>
        <v>23.832551633192701</v>
      </c>
      <c r="F15" s="98">
        <f t="shared" si="4"/>
        <v>23.753109794415391</v>
      </c>
      <c r="G15" s="101">
        <v>26.218242239119999</v>
      </c>
      <c r="H15" s="102">
        <v>24.118729588008001</v>
      </c>
      <c r="I15" s="96">
        <f t="shared" ref="I15:I29" si="6">C114</f>
        <v>9.9350040015819915E-2</v>
      </c>
      <c r="J15" s="98">
        <f t="shared" ref="J15:J29" si="7">K114</f>
        <v>9.9303157383670237E-2</v>
      </c>
      <c r="K15" s="96">
        <f>F114</f>
        <v>2.1982593964112742</v>
      </c>
      <c r="L15" s="97">
        <f>N114</f>
        <v>2.1740410708849054</v>
      </c>
      <c r="S15" s="79">
        <f t="shared" si="0"/>
        <v>2011</v>
      </c>
      <c r="T15" s="81">
        <v>1.4</v>
      </c>
      <c r="U15" s="81">
        <v>2.66</v>
      </c>
      <c r="V15" s="81">
        <v>0</v>
      </c>
      <c r="W15" s="81">
        <v>0</v>
      </c>
      <c r="X15" s="81">
        <v>0</v>
      </c>
      <c r="Y15" s="82">
        <v>0.996</v>
      </c>
      <c r="Z15" s="81">
        <v>-0.5</v>
      </c>
      <c r="AA15" s="81">
        <v>-1.2</v>
      </c>
      <c r="AB15" s="81">
        <v>-1.2</v>
      </c>
      <c r="AC15" s="81">
        <v>0</v>
      </c>
      <c r="AD15" s="81">
        <v>0</v>
      </c>
      <c r="AE15" s="81">
        <v>0</v>
      </c>
      <c r="AF15" s="81">
        <v>1.03</v>
      </c>
      <c r="AG15" s="83">
        <f t="shared" si="3"/>
        <v>1.06107572566647</v>
      </c>
      <c r="AH15" s="83">
        <f t="shared" si="1"/>
        <v>1.047329079308235</v>
      </c>
      <c r="AI15" s="83">
        <f t="shared" si="2"/>
        <v>0.99699999999999989</v>
      </c>
    </row>
    <row r="16" spans="2:35">
      <c r="B16" s="95">
        <v>2012</v>
      </c>
      <c r="C16" s="99">
        <f t="shared" ref="C16:C29" si="8">C42</f>
        <v>20.910128984845898</v>
      </c>
      <c r="D16" s="100">
        <f>C135</f>
        <v>21.857693556993183</v>
      </c>
      <c r="E16" s="96">
        <f t="shared" si="5"/>
        <v>24.6759962391329</v>
      </c>
      <c r="F16" s="98">
        <f t="shared" si="4"/>
        <v>24.572733264123283</v>
      </c>
      <c r="G16" s="96">
        <v>27.593463334543003</v>
      </c>
      <c r="H16" s="97">
        <f t="shared" ref="H16:H29" si="9">G16*AH41/AH16</f>
        <v>25.118701629996465</v>
      </c>
      <c r="I16" s="96">
        <f t="shared" si="6"/>
        <v>0.10035505489772141</v>
      </c>
      <c r="J16" s="98">
        <f t="shared" si="7"/>
        <v>0.10030086333898025</v>
      </c>
      <c r="K16" s="96">
        <f t="shared" ref="K16:K29" si="10">F115</f>
        <v>2.1948759342941169</v>
      </c>
      <c r="L16" s="97">
        <f t="shared" ref="L16:L29" si="11">N115</f>
        <v>2.132043691133942</v>
      </c>
      <c r="S16" s="79">
        <f t="shared" si="0"/>
        <v>2012</v>
      </c>
      <c r="T16" s="81">
        <v>1.5</v>
      </c>
      <c r="U16" s="81">
        <v>2.81</v>
      </c>
      <c r="V16" s="81">
        <v>1.9</v>
      </c>
      <c r="W16" s="81">
        <v>1.9</v>
      </c>
      <c r="X16" s="81">
        <v>1.4</v>
      </c>
      <c r="Y16" s="82">
        <v>0.99399999999999999</v>
      </c>
      <c r="Z16" s="81">
        <v>0</v>
      </c>
      <c r="AA16" s="81">
        <v>0</v>
      </c>
      <c r="AB16" s="81">
        <v>0</v>
      </c>
      <c r="AC16" s="81">
        <v>1.4</v>
      </c>
      <c r="AD16" s="81">
        <v>0.7</v>
      </c>
      <c r="AE16" s="81">
        <v>0.19999999999999996</v>
      </c>
      <c r="AF16" s="81">
        <v>1.31</v>
      </c>
      <c r="AG16" s="83">
        <f t="shared" si="3"/>
        <v>1.0908919535576977</v>
      </c>
      <c r="AH16" s="83">
        <f t="shared" si="1"/>
        <v>1.0759838396120838</v>
      </c>
      <c r="AI16" s="83">
        <f t="shared" si="2"/>
        <v>0.99416666666666664</v>
      </c>
    </row>
    <row r="17" spans="2:35">
      <c r="B17" s="95">
        <v>2013</v>
      </c>
      <c r="C17" s="96">
        <f t="shared" si="8"/>
        <v>21.781393297207998</v>
      </c>
      <c r="D17" s="97">
        <f t="shared" ref="D17:D19" si="12">C136</f>
        <v>22.936234796285017</v>
      </c>
      <c r="E17" s="96">
        <f t="shared" si="5"/>
        <v>25.3180805270866</v>
      </c>
      <c r="F17" s="98">
        <f t="shared" si="4"/>
        <v>25.088922647122146</v>
      </c>
      <c r="G17" s="96">
        <v>28.927149339273001</v>
      </c>
      <c r="H17" s="97">
        <f t="shared" si="9"/>
        <v>26.101108642375067</v>
      </c>
      <c r="I17" s="96">
        <f t="shared" si="6"/>
        <v>0.10155456474443768</v>
      </c>
      <c r="J17" s="98">
        <f t="shared" si="7"/>
        <v>0.10145089033959301</v>
      </c>
      <c r="K17" s="96">
        <f t="shared" si="10"/>
        <v>2.2600909919746579</v>
      </c>
      <c r="L17" s="97">
        <f t="shared" si="11"/>
        <v>2.1320058727006481</v>
      </c>
      <c r="S17" s="79">
        <f t="shared" si="0"/>
        <v>2013</v>
      </c>
      <c r="T17" s="81">
        <v>1.8</v>
      </c>
      <c r="U17" s="81">
        <v>2.6</v>
      </c>
      <c r="V17" s="81">
        <v>2.9309192358680569</v>
      </c>
      <c r="W17" s="81">
        <v>2.9309192358680569</v>
      </c>
      <c r="X17" s="81">
        <v>1.5</v>
      </c>
      <c r="Y17" s="82">
        <v>1.0149999999999999</v>
      </c>
      <c r="Z17" s="81">
        <v>0</v>
      </c>
      <c r="AA17" s="81">
        <v>0</v>
      </c>
      <c r="AB17" s="81">
        <v>0</v>
      </c>
      <c r="AC17" s="81">
        <v>2.9309192358680569</v>
      </c>
      <c r="AD17" s="81">
        <v>2.9309192358680569</v>
      </c>
      <c r="AE17" s="81">
        <v>1.5</v>
      </c>
      <c r="AF17" s="81">
        <v>1.37</v>
      </c>
      <c r="AG17" s="83">
        <f t="shared" si="3"/>
        <v>1.1192551443501979</v>
      </c>
      <c r="AH17" s="83">
        <f t="shared" si="1"/>
        <v>1.1050735489539478</v>
      </c>
      <c r="AI17" s="83">
        <f t="shared" si="2"/>
        <v>1.01325</v>
      </c>
    </row>
    <row r="18" spans="2:35">
      <c r="B18" s="95">
        <v>2014</v>
      </c>
      <c r="C18" s="96">
        <f t="shared" si="8"/>
        <v>22.683731523129502</v>
      </c>
      <c r="D18" s="97">
        <f t="shared" si="12"/>
        <v>23.911171648416577</v>
      </c>
      <c r="E18" s="96">
        <f t="shared" si="5"/>
        <v>25.500661073698097</v>
      </c>
      <c r="F18" s="98">
        <f t="shared" si="4"/>
        <v>25.025326749765995</v>
      </c>
      <c r="G18" s="96">
        <v>30.288348542632001</v>
      </c>
      <c r="H18" s="97">
        <f t="shared" si="9"/>
        <v>27.097506369350803</v>
      </c>
      <c r="I18" s="96">
        <f t="shared" si="6"/>
        <v>0.10270679458239125</v>
      </c>
      <c r="J18" s="98">
        <f t="shared" si="7"/>
        <v>0.10248649430834071</v>
      </c>
      <c r="K18" s="96">
        <f t="shared" si="10"/>
        <v>2.3633062067068531</v>
      </c>
      <c r="L18" s="97">
        <f t="shared" si="11"/>
        <v>2.1715887176293815</v>
      </c>
      <c r="S18" s="79">
        <f t="shared" si="0"/>
        <v>2014</v>
      </c>
      <c r="T18" s="81">
        <v>2.2000000000000002</v>
      </c>
      <c r="U18" s="81">
        <v>2.74</v>
      </c>
      <c r="V18" s="81">
        <v>3.5212398395446431</v>
      </c>
      <c r="W18" s="81">
        <v>3.5212398395446431</v>
      </c>
      <c r="X18" s="81">
        <v>1.8</v>
      </c>
      <c r="Y18" s="82">
        <v>1.046</v>
      </c>
      <c r="Z18" s="81">
        <v>0</v>
      </c>
      <c r="AA18" s="81">
        <v>0</v>
      </c>
      <c r="AB18" s="81">
        <v>0</v>
      </c>
      <c r="AC18" s="81">
        <v>3.5212398395446431</v>
      </c>
      <c r="AD18" s="81">
        <v>3.5212398395446431</v>
      </c>
      <c r="AE18" s="81">
        <v>1.8</v>
      </c>
      <c r="AF18" s="81">
        <v>1.3</v>
      </c>
      <c r="AG18" s="83">
        <f t="shared" si="3"/>
        <v>1.1499227353053934</v>
      </c>
      <c r="AH18" s="83">
        <f t="shared" si="1"/>
        <v>1.1345889398277955</v>
      </c>
      <c r="AI18" s="83">
        <f t="shared" si="2"/>
        <v>1.0434166666666667</v>
      </c>
    </row>
    <row r="19" spans="2:35">
      <c r="B19" s="95">
        <v>2015</v>
      </c>
      <c r="C19" s="101">
        <f t="shared" si="8"/>
        <v>23.601243436550199</v>
      </c>
      <c r="D19" s="102">
        <f t="shared" si="12"/>
        <v>24.363360294262844</v>
      </c>
      <c r="E19" s="96">
        <f t="shared" si="5"/>
        <v>26.199648577737101</v>
      </c>
      <c r="F19" s="98">
        <f t="shared" si="4"/>
        <v>25.386175429627972</v>
      </c>
      <c r="G19" s="96">
        <v>31.746559414245997</v>
      </c>
      <c r="H19" s="97">
        <f t="shared" si="9"/>
        <v>28.1311364933131</v>
      </c>
      <c r="I19" s="96">
        <f t="shared" si="6"/>
        <v>0.10338720579829608</v>
      </c>
      <c r="J19" s="98">
        <f t="shared" si="7"/>
        <v>0.10301454952478357</v>
      </c>
      <c r="K19" s="96">
        <f t="shared" si="10"/>
        <v>2.4923475535336226</v>
      </c>
      <c r="L19" s="97">
        <f t="shared" si="11"/>
        <v>2.2415024102051526</v>
      </c>
      <c r="S19" s="79">
        <f t="shared" si="0"/>
        <v>2015</v>
      </c>
      <c r="T19" s="81">
        <v>2.5</v>
      </c>
      <c r="U19" s="81">
        <v>2.82</v>
      </c>
      <c r="V19" s="81">
        <v>3.1095408817904291</v>
      </c>
      <c r="W19" s="81">
        <v>3.1095408817904291</v>
      </c>
      <c r="X19" s="81">
        <v>2.2000000000000002</v>
      </c>
      <c r="Y19" s="82">
        <v>1.085</v>
      </c>
      <c r="Z19" s="81">
        <v>0</v>
      </c>
      <c r="AA19" s="81">
        <v>0</v>
      </c>
      <c r="AB19" s="81">
        <v>0</v>
      </c>
      <c r="AC19" s="81">
        <v>3.1095408817904291</v>
      </c>
      <c r="AD19" s="81">
        <v>3.1095408817904291</v>
      </c>
      <c r="AE19" s="81">
        <v>2.2000000000000002</v>
      </c>
      <c r="AF19" s="81">
        <v>1.23</v>
      </c>
      <c r="AG19" s="83">
        <f t="shared" si="3"/>
        <v>1.1823505564410055</v>
      </c>
      <c r="AH19" s="83">
        <f t="shared" si="1"/>
        <v>1.1661366458731994</v>
      </c>
      <c r="AI19" s="83">
        <f t="shared" si="2"/>
        <v>1.0817499999999998</v>
      </c>
    </row>
    <row r="20" spans="2:35">
      <c r="B20" s="95">
        <v>2016</v>
      </c>
      <c r="C20" s="96">
        <f t="shared" si="8"/>
        <v>24.4804364433224</v>
      </c>
      <c r="D20" s="97">
        <f t="shared" ref="D20:D29" si="13">C46*Q46</f>
        <v>23.408866793576134</v>
      </c>
      <c r="E20" s="96">
        <f t="shared" si="5"/>
        <v>26.755268508066898</v>
      </c>
      <c r="F20" s="98">
        <f t="shared" si="4"/>
        <v>25.567976990414259</v>
      </c>
      <c r="G20" s="96">
        <v>33.217912210504004</v>
      </c>
      <c r="H20" s="97">
        <f t="shared" si="9"/>
        <v>29.232370003988052</v>
      </c>
      <c r="I20" s="96">
        <f t="shared" si="6"/>
        <v>0.10331406008823016</v>
      </c>
      <c r="J20" s="98">
        <f t="shared" si="7"/>
        <v>0.1027888974173799</v>
      </c>
      <c r="K20" s="96">
        <f t="shared" si="10"/>
        <v>2.6194704145263104</v>
      </c>
      <c r="L20" s="97">
        <f t="shared" si="11"/>
        <v>2.3189172534449147</v>
      </c>
      <c r="S20" s="79">
        <f t="shared" si="0"/>
        <v>2016</v>
      </c>
      <c r="T20" s="81">
        <v>1</v>
      </c>
      <c r="U20" s="81">
        <v>2.5</v>
      </c>
      <c r="V20" s="81">
        <v>3.1679852802029007</v>
      </c>
      <c r="W20" s="81">
        <v>3.1679852802029007</v>
      </c>
      <c r="X20" s="81">
        <v>2.5</v>
      </c>
      <c r="Y20" s="82">
        <v>1.121</v>
      </c>
      <c r="Z20" s="81">
        <v>0</v>
      </c>
      <c r="AA20" s="81">
        <v>0</v>
      </c>
      <c r="AB20" s="81">
        <v>0</v>
      </c>
      <c r="AC20" s="81">
        <v>3.1679852802029007</v>
      </c>
      <c r="AD20" s="81">
        <v>3.1679852802029007</v>
      </c>
      <c r="AE20" s="81">
        <v>2.5</v>
      </c>
      <c r="AF20" s="81">
        <v>1.1599999999999999</v>
      </c>
      <c r="AG20" s="83">
        <f t="shared" si="3"/>
        <v>1.2119093203520306</v>
      </c>
      <c r="AH20" s="83">
        <f t="shared" si="1"/>
        <v>1.1971299383965182</v>
      </c>
      <c r="AI20" s="83">
        <f t="shared" si="2"/>
        <v>1.1180000000000001</v>
      </c>
    </row>
    <row r="21" spans="2:35">
      <c r="B21" s="95">
        <v>2017</v>
      </c>
      <c r="C21" s="96">
        <f t="shared" si="8"/>
        <v>25.0033343544575</v>
      </c>
      <c r="D21" s="97">
        <f t="shared" si="13"/>
        <v>23.842745433233091</v>
      </c>
      <c r="E21" s="96">
        <f t="shared" si="5"/>
        <v>26.965224883268498</v>
      </c>
      <c r="F21" s="98">
        <f t="shared" si="4"/>
        <v>25.713347370622245</v>
      </c>
      <c r="G21" s="96">
        <v>34.435390139984001</v>
      </c>
      <c r="H21" s="97">
        <f t="shared" si="9"/>
        <v>30.275129792067954</v>
      </c>
      <c r="I21" s="96">
        <f t="shared" si="6"/>
        <v>0.10226111777631094</v>
      </c>
      <c r="J21" s="98">
        <f t="shared" si="7"/>
        <v>0.10174346731443917</v>
      </c>
      <c r="K21" s="96">
        <f t="shared" si="10"/>
        <v>2.7525739268564573</v>
      </c>
      <c r="L21" s="97">
        <f t="shared" si="11"/>
        <v>2.4066266263398299</v>
      </c>
      <c r="S21" s="79">
        <f t="shared" si="0"/>
        <v>2017</v>
      </c>
      <c r="T21" s="81">
        <v>1</v>
      </c>
      <c r="U21" s="81">
        <v>2.5</v>
      </c>
      <c r="V21" s="81">
        <v>1.3293511393803747</v>
      </c>
      <c r="W21" s="81">
        <v>1.3293511393803747</v>
      </c>
      <c r="X21" s="81">
        <v>1</v>
      </c>
      <c r="Y21" s="82">
        <v>1.1589961671666378</v>
      </c>
      <c r="Z21" s="81">
        <v>0</v>
      </c>
      <c r="AA21" s="81">
        <v>0</v>
      </c>
      <c r="AB21" s="81">
        <v>0</v>
      </c>
      <c r="AC21" s="81">
        <v>1.3293511393803747</v>
      </c>
      <c r="AD21" s="81">
        <v>1.3293511393803747</v>
      </c>
      <c r="AE21" s="81">
        <v>1</v>
      </c>
      <c r="AF21" s="81">
        <v>1.08</v>
      </c>
      <c r="AG21" s="83">
        <f t="shared" si="3"/>
        <v>1.2422070533608311</v>
      </c>
      <c r="AH21" s="83">
        <f t="shared" si="1"/>
        <v>1.2270581868564308</v>
      </c>
      <c r="AI21" s="83">
        <f t="shared" si="2"/>
        <v>1.1558298199027515</v>
      </c>
    </row>
    <row r="22" spans="2:35">
      <c r="B22" s="95">
        <v>2018</v>
      </c>
      <c r="C22" s="96">
        <f t="shared" si="8"/>
        <v>25.418955487257502</v>
      </c>
      <c r="D22" s="97">
        <f t="shared" si="13"/>
        <v>24.223569162241052</v>
      </c>
      <c r="E22" s="96">
        <f t="shared" si="5"/>
        <v>27.197592956966503</v>
      </c>
      <c r="F22" s="98">
        <f t="shared" si="4"/>
        <v>25.927187425251837</v>
      </c>
      <c r="G22" s="96">
        <v>35.307502568067001</v>
      </c>
      <c r="H22" s="97">
        <f t="shared" si="9"/>
        <v>31.133136935814939</v>
      </c>
      <c r="I22" s="96">
        <f t="shared" si="6"/>
        <v>0.10060089908290545</v>
      </c>
      <c r="J22" s="98">
        <f t="shared" si="7"/>
        <v>0.10012303250953182</v>
      </c>
      <c r="K22" s="96">
        <f t="shared" si="10"/>
        <v>2.7929843651036803</v>
      </c>
      <c r="L22" s="97">
        <f t="shared" si="11"/>
        <v>2.4488086321671063</v>
      </c>
      <c r="S22" s="79">
        <f t="shared" si="0"/>
        <v>2018</v>
      </c>
      <c r="T22" s="81">
        <v>1</v>
      </c>
      <c r="U22" s="81">
        <v>2.5</v>
      </c>
      <c r="V22" s="81">
        <v>1.5626959786804173</v>
      </c>
      <c r="W22" s="81">
        <v>1.5626959786804173</v>
      </c>
      <c r="X22" s="81">
        <v>1</v>
      </c>
      <c r="Y22" s="82">
        <v>1.1769301838695985</v>
      </c>
      <c r="Z22" s="81">
        <v>0</v>
      </c>
      <c r="AA22" s="81">
        <v>0</v>
      </c>
      <c r="AB22" s="81">
        <v>0</v>
      </c>
      <c r="AC22" s="81">
        <v>1.5626959786804173</v>
      </c>
      <c r="AD22" s="81">
        <v>1.5626959786804173</v>
      </c>
      <c r="AE22" s="81">
        <v>1</v>
      </c>
      <c r="AF22" s="81">
        <v>0.99</v>
      </c>
      <c r="AG22" s="83">
        <f t="shared" si="3"/>
        <v>1.2732622296948519</v>
      </c>
      <c r="AH22" s="83">
        <f t="shared" si="1"/>
        <v>1.2577346415278416</v>
      </c>
      <c r="AI22" s="83">
        <f t="shared" si="2"/>
        <v>1.175435682477685</v>
      </c>
    </row>
    <row r="23" spans="2:35">
      <c r="B23" s="95">
        <v>2019</v>
      </c>
      <c r="C23" s="96">
        <f t="shared" si="8"/>
        <v>25.802204546867603</v>
      </c>
      <c r="D23" s="97">
        <f t="shared" si="13"/>
        <v>24.571186262235543</v>
      </c>
      <c r="E23" s="96">
        <f t="shared" si="5"/>
        <v>27.212506747667</v>
      </c>
      <c r="F23" s="98">
        <f t="shared" si="4"/>
        <v>25.918470949534072</v>
      </c>
      <c r="G23" s="96">
        <v>36.068993687796002</v>
      </c>
      <c r="H23" s="97">
        <f t="shared" si="9"/>
        <v>31.960185699493266</v>
      </c>
      <c r="I23" s="96">
        <f t="shared" si="6"/>
        <v>9.8534761936556067E-2</v>
      </c>
      <c r="J23" s="98">
        <f t="shared" si="7"/>
        <v>9.809825941145392E-2</v>
      </c>
      <c r="K23" s="96">
        <f t="shared" si="10"/>
        <v>2.8345735152021869</v>
      </c>
      <c r="L23" s="97">
        <f t="shared" si="11"/>
        <v>2.490266079895437</v>
      </c>
      <c r="S23" s="79">
        <f t="shared" si="0"/>
        <v>2019</v>
      </c>
      <c r="T23" s="81">
        <v>1</v>
      </c>
      <c r="U23" s="81">
        <v>2.5</v>
      </c>
      <c r="V23" s="81">
        <v>1.8834110677457438</v>
      </c>
      <c r="W23" s="81">
        <v>1.8834110677457438</v>
      </c>
      <c r="X23" s="81">
        <v>1</v>
      </c>
      <c r="Y23" s="82">
        <v>1.1978994676739521</v>
      </c>
      <c r="Z23" s="81">
        <v>0</v>
      </c>
      <c r="AA23" s="81">
        <v>0</v>
      </c>
      <c r="AB23" s="81">
        <v>0</v>
      </c>
      <c r="AC23" s="81">
        <v>1.8834110677457438</v>
      </c>
      <c r="AD23" s="81">
        <v>1.8834110677457438</v>
      </c>
      <c r="AE23" s="81">
        <v>1</v>
      </c>
      <c r="AF23" s="81">
        <v>0.94</v>
      </c>
      <c r="AG23" s="83">
        <f t="shared" si="3"/>
        <v>1.3050937854372231</v>
      </c>
      <c r="AH23" s="83">
        <f t="shared" si="1"/>
        <v>1.2891780075660375</v>
      </c>
      <c r="AI23" s="83">
        <f t="shared" si="2"/>
        <v>1.1961520273569226</v>
      </c>
    </row>
    <row r="24" spans="2:35">
      <c r="B24" s="95">
        <v>2020</v>
      </c>
      <c r="C24" s="96">
        <f t="shared" si="8"/>
        <v>26.173534749201</v>
      </c>
      <c r="D24" s="97">
        <f t="shared" si="13"/>
        <v>24.928131478021484</v>
      </c>
      <c r="E24" s="96">
        <f t="shared" si="5"/>
        <v>27.472914538211501</v>
      </c>
      <c r="F24" s="98">
        <f t="shared" si="4"/>
        <v>26.013051814193851</v>
      </c>
      <c r="G24" s="96">
        <v>36.851754001488004</v>
      </c>
      <c r="H24" s="97">
        <f t="shared" si="9"/>
        <v>32.796406356500896</v>
      </c>
      <c r="I24" s="96">
        <f t="shared" si="6"/>
        <v>9.6286971653843978E-2</v>
      </c>
      <c r="J24" s="98">
        <f t="shared" si="7"/>
        <v>9.589256325252607E-2</v>
      </c>
      <c r="K24" s="96">
        <f t="shared" si="10"/>
        <v>2.8876179010375198</v>
      </c>
      <c r="L24" s="97">
        <f t="shared" si="11"/>
        <v>2.5394222576778955</v>
      </c>
      <c r="S24" s="79">
        <f t="shared" si="0"/>
        <v>2020</v>
      </c>
      <c r="T24" s="81">
        <v>1</v>
      </c>
      <c r="U24" s="81">
        <v>2.5</v>
      </c>
      <c r="V24" s="81">
        <v>2.4261680645594641</v>
      </c>
      <c r="W24" s="81">
        <v>2.4261680645594641</v>
      </c>
      <c r="X24" s="81">
        <v>1</v>
      </c>
      <c r="Y24" s="82">
        <v>1.223098175000106</v>
      </c>
      <c r="Z24" s="81">
        <v>0</v>
      </c>
      <c r="AA24" s="81">
        <v>0</v>
      </c>
      <c r="AB24" s="81">
        <v>0</v>
      </c>
      <c r="AC24" s="81">
        <v>2.4261680645594641</v>
      </c>
      <c r="AD24" s="81">
        <v>2.4261680645594641</v>
      </c>
      <c r="AE24" s="81">
        <v>1</v>
      </c>
      <c r="AF24" s="81">
        <v>0.91</v>
      </c>
      <c r="AG24" s="83">
        <f t="shared" si="3"/>
        <v>1.3377211300731535</v>
      </c>
      <c r="AH24" s="83">
        <f t="shared" si="1"/>
        <v>1.3214074577551882</v>
      </c>
      <c r="AI24" s="83">
        <f t="shared" si="2"/>
        <v>1.2209982827229264</v>
      </c>
    </row>
    <row r="25" spans="2:35">
      <c r="B25" s="95">
        <v>2021</v>
      </c>
      <c r="C25" s="96">
        <f t="shared" si="8"/>
        <v>26.5206683638011</v>
      </c>
      <c r="D25" s="97">
        <f t="shared" si="13"/>
        <v>25.280566387621651</v>
      </c>
      <c r="E25" s="96">
        <f t="shared" si="5"/>
        <v>27.941653739965197</v>
      </c>
      <c r="F25" s="98">
        <f t="shared" si="4"/>
        <v>26.289113443289789</v>
      </c>
      <c r="G25" s="96">
        <v>37.647936362187998</v>
      </c>
      <c r="H25" s="97">
        <f t="shared" si="9"/>
        <v>33.536758064961873</v>
      </c>
      <c r="I25" s="96">
        <f t="shared" si="6"/>
        <v>9.3925079939180658E-2</v>
      </c>
      <c r="J25" s="98">
        <f t="shared" si="7"/>
        <v>9.3571129568512795E-2</v>
      </c>
      <c r="K25" s="96">
        <f t="shared" si="10"/>
        <v>2.95268268343465</v>
      </c>
      <c r="L25" s="97">
        <f t="shared" si="11"/>
        <v>2.6007312015650235</v>
      </c>
      <c r="S25" s="79">
        <f t="shared" si="0"/>
        <v>2021</v>
      </c>
      <c r="T25" s="81">
        <v>1</v>
      </c>
      <c r="U25" s="81">
        <v>2.5</v>
      </c>
      <c r="V25" s="81">
        <v>2.5000000000000133</v>
      </c>
      <c r="W25" s="81">
        <v>2.5000000000000133</v>
      </c>
      <c r="X25" s="81">
        <v>1</v>
      </c>
      <c r="Y25" s="82">
        <v>1.2536756293751086</v>
      </c>
      <c r="Z25" s="81">
        <v>0</v>
      </c>
      <c r="AA25" s="81">
        <v>0</v>
      </c>
      <c r="AB25" s="81">
        <v>0</v>
      </c>
      <c r="AC25" s="81">
        <v>2.5000000000000133</v>
      </c>
      <c r="AD25" s="81">
        <v>2.5000000000000133</v>
      </c>
      <c r="AE25" s="81">
        <v>1</v>
      </c>
      <c r="AF25" s="81">
        <v>0.89</v>
      </c>
      <c r="AG25" s="83">
        <f t="shared" si="3"/>
        <v>1.3711641583249823</v>
      </c>
      <c r="AH25" s="83">
        <f t="shared" si="1"/>
        <v>1.354442644199068</v>
      </c>
      <c r="AI25" s="83">
        <f t="shared" si="2"/>
        <v>1.2511275081771915</v>
      </c>
    </row>
    <row r="26" spans="2:35">
      <c r="B26" s="95">
        <v>2022</v>
      </c>
      <c r="C26" s="96">
        <f t="shared" si="8"/>
        <v>26.844287356747</v>
      </c>
      <c r="D26" s="97">
        <f t="shared" si="13"/>
        <v>25.639016061383316</v>
      </c>
      <c r="E26" s="96">
        <f t="shared" si="5"/>
        <v>28.228818444614099</v>
      </c>
      <c r="F26" s="98">
        <f t="shared" si="4"/>
        <v>26.422531671609008</v>
      </c>
      <c r="G26" s="96">
        <v>38.452083701635999</v>
      </c>
      <c r="H26" s="97">
        <f t="shared" si="9"/>
        <v>34.253488266589507</v>
      </c>
      <c r="I26" s="96">
        <f t="shared" si="6"/>
        <v>9.1523275591812475E-2</v>
      </c>
      <c r="J26" s="98">
        <f t="shared" si="7"/>
        <v>9.1206455287531532E-2</v>
      </c>
      <c r="K26" s="96">
        <f t="shared" si="10"/>
        <v>3.0172174451659073</v>
      </c>
      <c r="L26" s="97">
        <f t="shared" si="11"/>
        <v>2.6690512697901636</v>
      </c>
      <c r="S26" s="79">
        <f t="shared" si="0"/>
        <v>2022</v>
      </c>
      <c r="T26" s="81">
        <v>1</v>
      </c>
      <c r="U26" s="81">
        <v>2.5</v>
      </c>
      <c r="V26" s="81">
        <v>2.5000000000000133</v>
      </c>
      <c r="W26" s="81">
        <v>2.5000000000000133</v>
      </c>
      <c r="X26" s="81">
        <v>1</v>
      </c>
      <c r="Y26" s="82">
        <v>1.2850175201094862</v>
      </c>
      <c r="Z26" s="81">
        <v>0</v>
      </c>
      <c r="AA26" s="81">
        <v>0</v>
      </c>
      <c r="AB26" s="81">
        <v>0</v>
      </c>
      <c r="AC26" s="81">
        <v>2.5000000000000133</v>
      </c>
      <c r="AD26" s="81">
        <v>2.5000000000000133</v>
      </c>
      <c r="AE26" s="81">
        <v>1</v>
      </c>
      <c r="AF26" s="81">
        <v>0.87</v>
      </c>
      <c r="AG26" s="83">
        <f t="shared" si="3"/>
        <v>1.4054432622831068</v>
      </c>
      <c r="AH26" s="83">
        <f t="shared" si="1"/>
        <v>1.3883037103040445</v>
      </c>
      <c r="AI26" s="83">
        <f t="shared" si="2"/>
        <v>1.2824056958816212</v>
      </c>
    </row>
    <row r="27" spans="2:35">
      <c r="B27" s="95">
        <v>2023</v>
      </c>
      <c r="C27" s="96">
        <f t="shared" si="8"/>
        <v>27.177248377803604</v>
      </c>
      <c r="D27" s="97">
        <f t="shared" si="13"/>
        <v>26.006287136547471</v>
      </c>
      <c r="E27" s="96">
        <f t="shared" si="5"/>
        <v>28.471511505198102</v>
      </c>
      <c r="F27" s="98">
        <f t="shared" si="4"/>
        <v>26.512403736618758</v>
      </c>
      <c r="G27" s="96">
        <v>39.259431336318997</v>
      </c>
      <c r="H27" s="97">
        <f t="shared" si="9"/>
        <v>34.989522265056756</v>
      </c>
      <c r="I27" s="96">
        <f t="shared" si="6"/>
        <v>8.9170513827003722E-2</v>
      </c>
      <c r="J27" s="98">
        <f t="shared" si="7"/>
        <v>8.8881557928039159E-2</v>
      </c>
      <c r="K27" s="96">
        <f t="shared" si="10"/>
        <v>3.0796841634702767</v>
      </c>
      <c r="L27" s="97">
        <f t="shared" si="11"/>
        <v>2.7391956269380628</v>
      </c>
      <c r="S27" s="79">
        <f t="shared" si="0"/>
        <v>2023</v>
      </c>
      <c r="T27" s="81">
        <v>1</v>
      </c>
      <c r="U27" s="81">
        <v>2.5</v>
      </c>
      <c r="V27" s="81">
        <v>2.5000000000000133</v>
      </c>
      <c r="W27" s="81">
        <v>2.5000000000000133</v>
      </c>
      <c r="X27" s="81">
        <v>1</v>
      </c>
      <c r="Y27" s="82">
        <v>1.3171429581122234</v>
      </c>
      <c r="Z27" s="81">
        <v>0</v>
      </c>
      <c r="AA27" s="81">
        <v>0</v>
      </c>
      <c r="AB27" s="81">
        <v>0</v>
      </c>
      <c r="AC27" s="81">
        <v>2.5000000000000133</v>
      </c>
      <c r="AD27" s="81">
        <v>2.5000000000000133</v>
      </c>
      <c r="AE27" s="81">
        <v>1</v>
      </c>
      <c r="AF27" s="81">
        <v>0.85</v>
      </c>
      <c r="AG27" s="83">
        <f t="shared" si="3"/>
        <v>1.4405793438401844</v>
      </c>
      <c r="AH27" s="83">
        <f t="shared" si="1"/>
        <v>1.4230113030616456</v>
      </c>
      <c r="AI27" s="83">
        <f t="shared" si="2"/>
        <v>1.314465838278662</v>
      </c>
    </row>
    <row r="28" spans="2:35">
      <c r="B28" s="95">
        <v>2024</v>
      </c>
      <c r="C28" s="96">
        <f t="shared" si="8"/>
        <v>27.546573156898898</v>
      </c>
      <c r="D28" s="97">
        <f t="shared" si="13"/>
        <v>26.401177514501164</v>
      </c>
      <c r="E28" s="96">
        <f t="shared" si="5"/>
        <v>28.942493039806095</v>
      </c>
      <c r="F28" s="98">
        <f t="shared" si="4"/>
        <v>26.801353258071888</v>
      </c>
      <c r="G28" s="96">
        <v>40.055216403256004</v>
      </c>
      <c r="H28" s="97">
        <f t="shared" si="9"/>
        <v>35.698756667339929</v>
      </c>
      <c r="I28" s="96">
        <f t="shared" si="6"/>
        <v>8.6866186097311726E-2</v>
      </c>
      <c r="J28" s="98">
        <f t="shared" si="7"/>
        <v>8.6596266435369898E-2</v>
      </c>
      <c r="K28" s="96">
        <f t="shared" si="10"/>
        <v>3.1385347793705449</v>
      </c>
      <c r="L28" s="97">
        <f t="shared" si="11"/>
        <v>2.8011407892347209</v>
      </c>
      <c r="S28" s="79">
        <f t="shared" si="0"/>
        <v>2024</v>
      </c>
      <c r="T28" s="81">
        <v>1</v>
      </c>
      <c r="U28" s="81">
        <v>2.5</v>
      </c>
      <c r="V28" s="81">
        <v>2.5000000000000133</v>
      </c>
      <c r="W28" s="81">
        <v>2.5000000000000133</v>
      </c>
      <c r="X28" s="81">
        <v>1</v>
      </c>
      <c r="Y28" s="82">
        <v>1.3500715320650289</v>
      </c>
      <c r="Z28" s="81">
        <v>0</v>
      </c>
      <c r="AA28" s="81">
        <v>0</v>
      </c>
      <c r="AB28" s="81">
        <v>0</v>
      </c>
      <c r="AC28" s="81">
        <v>2.5000000000000133</v>
      </c>
      <c r="AD28" s="81">
        <v>2.5000000000000133</v>
      </c>
      <c r="AE28" s="81">
        <v>1</v>
      </c>
      <c r="AF28" s="81">
        <v>0.84</v>
      </c>
      <c r="AG28" s="83">
        <f t="shared" si="3"/>
        <v>1.4765938274361889</v>
      </c>
      <c r="AH28" s="83">
        <f t="shared" si="1"/>
        <v>1.4585865856381868</v>
      </c>
      <c r="AI28" s="83">
        <f t="shared" si="2"/>
        <v>1.3473274842356284</v>
      </c>
    </row>
    <row r="29" spans="2:35">
      <c r="B29" s="91">
        <v>2025</v>
      </c>
      <c r="C29" s="103">
        <f t="shared" si="8"/>
        <v>27.898239201597001</v>
      </c>
      <c r="D29" s="104">
        <f t="shared" si="13"/>
        <v>26.772805385191884</v>
      </c>
      <c r="E29" s="103">
        <f t="shared" si="5"/>
        <v>29.206762112526601</v>
      </c>
      <c r="F29" s="105">
        <f t="shared" si="4"/>
        <v>26.886498802116289</v>
      </c>
      <c r="G29" s="103">
        <v>40.834828575926004</v>
      </c>
      <c r="H29" s="104">
        <f t="shared" si="9"/>
        <v>36.393577161301373</v>
      </c>
      <c r="I29" s="103">
        <f t="shared" si="6"/>
        <v>8.4621455420990296E-2</v>
      </c>
      <c r="J29" s="105">
        <f t="shared" si="7"/>
        <v>8.4363239811809418E-2</v>
      </c>
      <c r="K29" s="103">
        <f t="shared" si="10"/>
        <v>3.1946720319808559</v>
      </c>
      <c r="L29" s="104">
        <f t="shared" si="11"/>
        <v>2.85540614982173</v>
      </c>
      <c r="S29" s="79">
        <f t="shared" si="0"/>
        <v>2025</v>
      </c>
      <c r="T29" s="81">
        <v>1</v>
      </c>
      <c r="U29" s="81">
        <v>2.5</v>
      </c>
      <c r="V29" s="81">
        <v>2.5000000000000133</v>
      </c>
      <c r="W29" s="81">
        <v>2.5000000000000133</v>
      </c>
      <c r="X29" s="81">
        <v>1</v>
      </c>
      <c r="Y29" s="82">
        <v>1.3838233203666548</v>
      </c>
      <c r="Z29" s="81">
        <v>0</v>
      </c>
      <c r="AA29" s="81">
        <v>0</v>
      </c>
      <c r="AB29" s="81">
        <v>0</v>
      </c>
      <c r="AC29" s="81">
        <v>2.5000000000000133</v>
      </c>
      <c r="AD29" s="81">
        <v>2.5000000000000133</v>
      </c>
      <c r="AE29" s="81">
        <v>1</v>
      </c>
      <c r="AF29" s="81">
        <v>0.86</v>
      </c>
      <c r="AG29" s="83">
        <f t="shared" si="3"/>
        <v>1.5135086731220935</v>
      </c>
      <c r="AH29" s="83">
        <f t="shared" si="1"/>
        <v>1.4950512502791411</v>
      </c>
      <c r="AI29" s="83">
        <f t="shared" si="2"/>
        <v>1.3810106713415193</v>
      </c>
    </row>
    <row r="30" spans="2:35"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</row>
    <row r="31" spans="2:35">
      <c r="S31" s="79" t="s">
        <v>61</v>
      </c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</row>
    <row r="32" spans="2:35">
      <c r="S32" s="79"/>
      <c r="T32" s="80" t="s">
        <v>31</v>
      </c>
      <c r="U32" s="80" t="s">
        <v>32</v>
      </c>
      <c r="V32" s="79" t="s">
        <v>33</v>
      </c>
      <c r="W32" s="79"/>
      <c r="X32" s="79"/>
      <c r="Y32" s="80" t="s">
        <v>34</v>
      </c>
      <c r="Z32" s="79" t="s">
        <v>35</v>
      </c>
      <c r="AA32" s="79"/>
      <c r="AB32" s="79"/>
      <c r="AC32" s="79" t="s">
        <v>62</v>
      </c>
      <c r="AD32" s="79"/>
      <c r="AE32" s="79"/>
      <c r="AF32" s="80" t="s">
        <v>37</v>
      </c>
      <c r="AG32" s="80" t="s">
        <v>38</v>
      </c>
      <c r="AH32" s="80"/>
      <c r="AI32" s="80" t="s">
        <v>39</v>
      </c>
    </row>
    <row r="33" spans="2:35">
      <c r="B33" s="78" t="s">
        <v>63</v>
      </c>
      <c r="S33" s="79"/>
      <c r="T33" s="80" t="s">
        <v>40</v>
      </c>
      <c r="U33" s="80" t="s">
        <v>40</v>
      </c>
      <c r="V33" s="80" t="s">
        <v>41</v>
      </c>
      <c r="W33" s="79"/>
      <c r="X33" s="80" t="s">
        <v>42</v>
      </c>
      <c r="Y33" s="80" t="s">
        <v>43</v>
      </c>
      <c r="Z33" s="80" t="s">
        <v>41</v>
      </c>
      <c r="AA33" s="79"/>
      <c r="AB33" s="80" t="s">
        <v>42</v>
      </c>
      <c r="AC33" s="80" t="s">
        <v>41</v>
      </c>
      <c r="AD33" s="79"/>
      <c r="AE33" s="80" t="s">
        <v>42</v>
      </c>
      <c r="AF33" s="80" t="s">
        <v>44</v>
      </c>
      <c r="AG33" s="80" t="s">
        <v>45</v>
      </c>
      <c r="AH33" s="80"/>
      <c r="AI33" s="80" t="s">
        <v>34</v>
      </c>
    </row>
    <row r="34" spans="2:35">
      <c r="C34" s="78" t="s">
        <v>57</v>
      </c>
      <c r="D34" s="78" t="s">
        <v>64</v>
      </c>
      <c r="H34" s="78" t="s">
        <v>65</v>
      </c>
      <c r="L34" s="78" t="s">
        <v>66</v>
      </c>
      <c r="O34" s="78" t="s">
        <v>67</v>
      </c>
      <c r="S34" s="79"/>
      <c r="V34" s="80" t="s">
        <v>47</v>
      </c>
      <c r="W34" s="80" t="s">
        <v>48</v>
      </c>
      <c r="X34" s="79"/>
      <c r="Y34" s="80" t="s">
        <v>49</v>
      </c>
      <c r="Z34" s="80" t="s">
        <v>47</v>
      </c>
      <c r="AA34" s="80" t="s">
        <v>48</v>
      </c>
      <c r="AB34" s="79"/>
      <c r="AC34" s="80" t="s">
        <v>47</v>
      </c>
      <c r="AD34" s="80" t="s">
        <v>48</v>
      </c>
      <c r="AE34" s="79"/>
      <c r="AF34" s="79"/>
      <c r="AG34" s="80" t="s">
        <v>50</v>
      </c>
      <c r="AH34" s="80" t="s">
        <v>51</v>
      </c>
      <c r="AI34" s="79" t="s">
        <v>52</v>
      </c>
    </row>
    <row r="35" spans="2:35">
      <c r="C35" s="78" t="s">
        <v>59</v>
      </c>
      <c r="D35" s="79" t="s">
        <v>68</v>
      </c>
      <c r="E35" s="79"/>
      <c r="F35" s="79" t="s">
        <v>69</v>
      </c>
      <c r="G35" s="79"/>
      <c r="H35" s="79" t="s">
        <v>68</v>
      </c>
      <c r="I35" s="79"/>
      <c r="J35" s="79" t="s">
        <v>69</v>
      </c>
      <c r="K35" s="79"/>
      <c r="L35" s="106" t="s">
        <v>70</v>
      </c>
      <c r="M35" s="106" t="s">
        <v>71</v>
      </c>
      <c r="N35" s="106" t="s">
        <v>72</v>
      </c>
      <c r="O35" s="79"/>
      <c r="P35" s="79"/>
      <c r="Q35" s="80"/>
      <c r="S35" s="79">
        <v>2006</v>
      </c>
      <c r="T35" s="81">
        <v>0.3</v>
      </c>
      <c r="U35" s="81">
        <v>-0.25</v>
      </c>
      <c r="V35" s="81">
        <v>-0.3</v>
      </c>
      <c r="W35" s="81">
        <v>-0.3</v>
      </c>
      <c r="X35" s="81">
        <v>-0.3</v>
      </c>
      <c r="Y35" s="82">
        <v>1</v>
      </c>
      <c r="Z35" s="81">
        <v>-1</v>
      </c>
      <c r="AA35" s="81">
        <v>-1.7</v>
      </c>
      <c r="AB35" s="81">
        <v>-1.7</v>
      </c>
      <c r="AC35" s="81">
        <v>-0.3</v>
      </c>
      <c r="AD35" s="81">
        <v>-0.3</v>
      </c>
      <c r="AE35" s="81">
        <v>-0.3</v>
      </c>
      <c r="AF35" s="81"/>
      <c r="AG35" s="83">
        <v>1</v>
      </c>
      <c r="AH35" s="83"/>
      <c r="AI35" s="81"/>
    </row>
    <row r="36" spans="2:35">
      <c r="D36" s="107" t="s">
        <v>73</v>
      </c>
      <c r="E36" s="80" t="s">
        <v>42</v>
      </c>
      <c r="F36" s="107" t="s">
        <v>73</v>
      </c>
      <c r="G36" s="80" t="s">
        <v>42</v>
      </c>
      <c r="H36" s="107" t="s">
        <v>73</v>
      </c>
      <c r="I36" s="80" t="s">
        <v>42</v>
      </c>
      <c r="J36" s="107" t="s">
        <v>73</v>
      </c>
      <c r="K36" s="80" t="s">
        <v>42</v>
      </c>
      <c r="L36" s="108" t="s">
        <v>74</v>
      </c>
      <c r="M36" s="108" t="s">
        <v>74</v>
      </c>
      <c r="N36" s="108" t="s">
        <v>75</v>
      </c>
      <c r="O36" s="109" t="s">
        <v>70</v>
      </c>
      <c r="P36" s="109" t="s">
        <v>71</v>
      </c>
      <c r="Q36" s="109" t="s">
        <v>76</v>
      </c>
      <c r="S36" s="79">
        <v>2007</v>
      </c>
      <c r="T36" s="81">
        <v>0</v>
      </c>
      <c r="U36" s="81">
        <v>-0.46</v>
      </c>
      <c r="V36" s="81">
        <v>0</v>
      </c>
      <c r="W36" s="81">
        <v>0</v>
      </c>
      <c r="X36" s="81">
        <v>0</v>
      </c>
      <c r="Y36" s="82">
        <v>0.997</v>
      </c>
      <c r="Z36" s="81">
        <v>-1</v>
      </c>
      <c r="AA36" s="81">
        <v>-1.7</v>
      </c>
      <c r="AB36" s="81">
        <v>-1.7</v>
      </c>
      <c r="AC36" s="81">
        <v>0</v>
      </c>
      <c r="AD36" s="81">
        <v>0</v>
      </c>
      <c r="AE36" s="81">
        <v>0</v>
      </c>
      <c r="AF36" s="81"/>
      <c r="AG36" s="83">
        <v>1</v>
      </c>
      <c r="AH36" s="83">
        <f t="shared" ref="AH36:AH54" si="14">(AG35+AG36)/2</f>
        <v>1</v>
      </c>
      <c r="AI36" s="83">
        <f t="shared" ref="AI36:AI54" si="15">(Y35+Y36*11)/12</f>
        <v>0.99725000000000008</v>
      </c>
    </row>
    <row r="37" spans="2:35">
      <c r="B37" s="78">
        <v>2007</v>
      </c>
      <c r="D37" s="82">
        <v>1</v>
      </c>
      <c r="E37" s="82">
        <v>1</v>
      </c>
      <c r="F37" s="82">
        <v>1</v>
      </c>
      <c r="G37" s="82">
        <v>1</v>
      </c>
      <c r="H37" s="110">
        <v>1</v>
      </c>
      <c r="I37" s="110">
        <v>1</v>
      </c>
      <c r="J37" s="110">
        <v>1</v>
      </c>
      <c r="K37" s="110">
        <v>1</v>
      </c>
      <c r="L37" s="111"/>
      <c r="M37" s="111"/>
      <c r="N37" s="111"/>
      <c r="O37" s="112"/>
      <c r="P37" s="112">
        <v>1</v>
      </c>
      <c r="Q37" s="112"/>
      <c r="S37" s="79">
        <f t="shared" ref="S37:S54" si="16">S36+1</f>
        <v>2008</v>
      </c>
      <c r="T37" s="81">
        <v>1.4</v>
      </c>
      <c r="U37" s="81">
        <v>-0.49</v>
      </c>
      <c r="V37" s="81">
        <v>0</v>
      </c>
      <c r="W37" s="81">
        <v>0</v>
      </c>
      <c r="X37" s="81">
        <v>0</v>
      </c>
      <c r="Y37" s="82">
        <v>0.999</v>
      </c>
      <c r="Z37" s="81">
        <v>-1</v>
      </c>
      <c r="AA37" s="81">
        <v>-1.7</v>
      </c>
      <c r="AB37" s="81">
        <v>-1.7</v>
      </c>
      <c r="AC37" s="81">
        <v>0</v>
      </c>
      <c r="AD37" s="81">
        <v>0</v>
      </c>
      <c r="AE37" s="81">
        <v>0</v>
      </c>
      <c r="AF37" s="81"/>
      <c r="AG37" s="83">
        <f t="shared" ref="AG37:AG54" si="17">AG36*(1+U37/100)</f>
        <v>0.99509999999999998</v>
      </c>
      <c r="AH37" s="83">
        <f t="shared" si="14"/>
        <v>0.99754999999999994</v>
      </c>
      <c r="AI37" s="83">
        <f t="shared" si="15"/>
        <v>0.99883333333333335</v>
      </c>
    </row>
    <row r="38" spans="2:35">
      <c r="B38" s="78">
        <v>2008</v>
      </c>
      <c r="D38" s="113">
        <f t="shared" ref="D38:E41" si="18">D37*(1+AD12/100)</f>
        <v>1</v>
      </c>
      <c r="E38" s="113">
        <f t="shared" si="18"/>
        <v>1</v>
      </c>
      <c r="F38" s="113">
        <f t="shared" ref="F38:G44" si="19">F37*(1+AD37/100)</f>
        <v>1</v>
      </c>
      <c r="G38" s="113">
        <f t="shared" si="19"/>
        <v>1</v>
      </c>
      <c r="H38" s="114">
        <f t="shared" ref="H38:K55" si="20">(D37*2+D38*10)/12</f>
        <v>1</v>
      </c>
      <c r="I38" s="114">
        <f t="shared" si="20"/>
        <v>1</v>
      </c>
      <c r="J38" s="114">
        <f t="shared" si="20"/>
        <v>1</v>
      </c>
      <c r="K38" s="114">
        <f t="shared" si="20"/>
        <v>1</v>
      </c>
      <c r="L38" s="115">
        <v>19.657323916757999</v>
      </c>
      <c r="M38" s="115">
        <v>80.342676083241997</v>
      </c>
      <c r="N38" s="115">
        <v>6.7725369379603357</v>
      </c>
      <c r="O38" s="112">
        <f t="shared" ref="O38:O55" si="21">J38/H38</f>
        <v>1</v>
      </c>
      <c r="P38" s="112">
        <f t="shared" ref="P38:P55" si="22">(P37*(K38/K37)/(I38/I37)*(100-N38)+O38*N38)/100</f>
        <v>1</v>
      </c>
      <c r="Q38" s="112">
        <f t="shared" ref="Q38:Q55" si="23">(L38*O38+M38*P38)/100</f>
        <v>1</v>
      </c>
      <c r="S38" s="79">
        <f t="shared" si="16"/>
        <v>2009</v>
      </c>
      <c r="T38" s="81">
        <v>-1.4</v>
      </c>
      <c r="U38" s="81">
        <v>-3.03</v>
      </c>
      <c r="V38" s="81">
        <v>0.9</v>
      </c>
      <c r="W38" s="81">
        <v>0.9</v>
      </c>
      <c r="X38" s="81">
        <v>0.9</v>
      </c>
      <c r="Y38" s="82">
        <v>0.997</v>
      </c>
      <c r="Z38" s="81">
        <v>-9.9999999999999978E-2</v>
      </c>
      <c r="AA38" s="81">
        <v>-0.79999999999999993</v>
      </c>
      <c r="AB38" s="81">
        <v>-0.79999999999999993</v>
      </c>
      <c r="AC38" s="81">
        <v>0</v>
      </c>
      <c r="AD38" s="81">
        <v>0</v>
      </c>
      <c r="AE38" s="81">
        <v>0</v>
      </c>
      <c r="AF38" s="81">
        <v>0.33</v>
      </c>
      <c r="AG38" s="83">
        <f t="shared" si="17"/>
        <v>0.96494846999999995</v>
      </c>
      <c r="AH38" s="83">
        <f t="shared" si="14"/>
        <v>0.98002423499999991</v>
      </c>
      <c r="AI38" s="83">
        <f t="shared" si="15"/>
        <v>0.99716666666666676</v>
      </c>
    </row>
    <row r="39" spans="2:35">
      <c r="B39" s="78">
        <v>2009</v>
      </c>
      <c r="C39" s="116">
        <v>19.376068739515201</v>
      </c>
      <c r="D39" s="113">
        <f t="shared" si="18"/>
        <v>1</v>
      </c>
      <c r="E39" s="113">
        <f t="shared" si="18"/>
        <v>1</v>
      </c>
      <c r="F39" s="113">
        <f t="shared" si="19"/>
        <v>1</v>
      </c>
      <c r="G39" s="113">
        <f t="shared" si="19"/>
        <v>1</v>
      </c>
      <c r="H39" s="114">
        <f t="shared" si="20"/>
        <v>1</v>
      </c>
      <c r="I39" s="114">
        <f t="shared" si="20"/>
        <v>1</v>
      </c>
      <c r="J39" s="114">
        <f t="shared" si="20"/>
        <v>1</v>
      </c>
      <c r="K39" s="114">
        <f t="shared" si="20"/>
        <v>1</v>
      </c>
      <c r="L39" s="115">
        <v>19.603322846236825</v>
      </c>
      <c r="M39" s="115">
        <v>80.396677153763179</v>
      </c>
      <c r="N39" s="115">
        <v>6.9318373272446872</v>
      </c>
      <c r="O39" s="112">
        <f t="shared" si="21"/>
        <v>1</v>
      </c>
      <c r="P39" s="112">
        <f t="shared" si="22"/>
        <v>1</v>
      </c>
      <c r="Q39" s="112">
        <f t="shared" si="23"/>
        <v>1</v>
      </c>
      <c r="S39" s="79">
        <f t="shared" si="16"/>
        <v>2010</v>
      </c>
      <c r="T39" s="81">
        <v>-0.7</v>
      </c>
      <c r="U39" s="81">
        <v>0.2</v>
      </c>
      <c r="V39" s="81">
        <v>-1.4</v>
      </c>
      <c r="W39" s="81">
        <v>-1.4</v>
      </c>
      <c r="X39" s="81">
        <v>-1.4</v>
      </c>
      <c r="Y39" s="82">
        <v>1.008</v>
      </c>
      <c r="Z39" s="81">
        <v>-1.5</v>
      </c>
      <c r="AA39" s="81">
        <v>-2.1999999999999997</v>
      </c>
      <c r="AB39" s="81">
        <v>-2.1999999999999997</v>
      </c>
      <c r="AC39" s="81">
        <v>0</v>
      </c>
      <c r="AD39" s="81">
        <v>0</v>
      </c>
      <c r="AE39" s="81">
        <v>0</v>
      </c>
      <c r="AF39" s="81">
        <v>0.63</v>
      </c>
      <c r="AG39" s="83">
        <f t="shared" si="17"/>
        <v>0.96687836693999996</v>
      </c>
      <c r="AH39" s="83">
        <f t="shared" si="14"/>
        <v>0.96591341847000001</v>
      </c>
      <c r="AI39" s="83">
        <f t="shared" si="15"/>
        <v>1.0070833333333333</v>
      </c>
    </row>
    <row r="40" spans="2:35">
      <c r="B40" s="78">
        <v>2010</v>
      </c>
      <c r="C40" s="116">
        <v>19.849177184176103</v>
      </c>
      <c r="D40" s="113">
        <f t="shared" si="18"/>
        <v>1</v>
      </c>
      <c r="E40" s="113">
        <f t="shared" si="18"/>
        <v>1</v>
      </c>
      <c r="F40" s="113">
        <f t="shared" si="19"/>
        <v>1</v>
      </c>
      <c r="G40" s="113">
        <f t="shared" si="19"/>
        <v>1</v>
      </c>
      <c r="H40" s="114">
        <f t="shared" si="20"/>
        <v>1</v>
      </c>
      <c r="I40" s="114">
        <f t="shared" si="20"/>
        <v>1</v>
      </c>
      <c r="J40" s="114">
        <f t="shared" si="20"/>
        <v>1</v>
      </c>
      <c r="K40" s="114">
        <f t="shared" si="20"/>
        <v>1</v>
      </c>
      <c r="L40" s="115">
        <v>19.132030395480086</v>
      </c>
      <c r="M40" s="115">
        <v>80.867969604519914</v>
      </c>
      <c r="N40" s="115">
        <v>6.0473862755286101</v>
      </c>
      <c r="O40" s="112">
        <f t="shared" si="21"/>
        <v>1</v>
      </c>
      <c r="P40" s="112">
        <f t="shared" si="22"/>
        <v>1</v>
      </c>
      <c r="Q40" s="112">
        <f t="shared" si="23"/>
        <v>1</v>
      </c>
      <c r="S40" s="79">
        <f t="shared" si="16"/>
        <v>2011</v>
      </c>
      <c r="T40" s="81">
        <v>0</v>
      </c>
      <c r="U40" s="81">
        <v>0.4</v>
      </c>
      <c r="V40" s="81">
        <v>-0.7</v>
      </c>
      <c r="W40" s="81">
        <v>-0.7</v>
      </c>
      <c r="X40" s="81">
        <v>-0.7</v>
      </c>
      <c r="Y40" s="82">
        <v>0.98399999999999999</v>
      </c>
      <c r="Z40" s="81">
        <v>-1.7999999999999998</v>
      </c>
      <c r="AA40" s="81">
        <v>-2.4999999999999996</v>
      </c>
      <c r="AB40" s="81">
        <v>-2.4999999999999996</v>
      </c>
      <c r="AC40" s="81">
        <v>-0.4</v>
      </c>
      <c r="AD40" s="81">
        <v>-0.4</v>
      </c>
      <c r="AE40" s="81">
        <v>-0.4</v>
      </c>
      <c r="AF40" s="81">
        <v>1.03</v>
      </c>
      <c r="AG40" s="83">
        <f t="shared" si="17"/>
        <v>0.97074588040776</v>
      </c>
      <c r="AH40" s="83">
        <f t="shared" si="14"/>
        <v>0.96881212367388003</v>
      </c>
      <c r="AI40" s="83">
        <f t="shared" si="15"/>
        <v>0.9860000000000001</v>
      </c>
    </row>
    <row r="41" spans="2:35">
      <c r="B41" s="78">
        <v>2011</v>
      </c>
      <c r="C41" s="116">
        <v>20.252589412639701</v>
      </c>
      <c r="D41" s="113">
        <f t="shared" si="18"/>
        <v>1</v>
      </c>
      <c r="E41" s="113">
        <f t="shared" si="18"/>
        <v>1</v>
      </c>
      <c r="F41" s="113">
        <f t="shared" si="19"/>
        <v>0.996</v>
      </c>
      <c r="G41" s="113">
        <f t="shared" si="19"/>
        <v>0.996</v>
      </c>
      <c r="H41" s="114">
        <f t="shared" si="20"/>
        <v>1</v>
      </c>
      <c r="I41" s="114">
        <f t="shared" si="20"/>
        <v>1</v>
      </c>
      <c r="J41" s="114">
        <f t="shared" si="20"/>
        <v>0.9966666666666667</v>
      </c>
      <c r="K41" s="114">
        <f t="shared" si="20"/>
        <v>0.9966666666666667</v>
      </c>
      <c r="L41" s="115">
        <v>17.943394074632408</v>
      </c>
      <c r="M41" s="115">
        <v>82.056605925367592</v>
      </c>
      <c r="N41" s="115">
        <v>6.5974535073378071</v>
      </c>
      <c r="O41" s="112">
        <f t="shared" si="21"/>
        <v>0.9966666666666667</v>
      </c>
      <c r="P41" s="112">
        <f t="shared" si="22"/>
        <v>0.9966666666666667</v>
      </c>
      <c r="Q41" s="112">
        <f t="shared" si="23"/>
        <v>0.9966666666666667</v>
      </c>
      <c r="S41" s="79">
        <f t="shared" si="16"/>
        <v>2012</v>
      </c>
      <c r="T41" s="81">
        <v>0.5</v>
      </c>
      <c r="U41" s="81">
        <v>1.8</v>
      </c>
      <c r="V41" s="81">
        <v>0</v>
      </c>
      <c r="W41" s="81">
        <v>0</v>
      </c>
      <c r="X41" s="81">
        <v>0</v>
      </c>
      <c r="Y41" s="82">
        <v>0.96399999999999997</v>
      </c>
      <c r="Z41" s="81">
        <v>-1.7999999999999998</v>
      </c>
      <c r="AA41" s="81">
        <v>-2.4999999999999996</v>
      </c>
      <c r="AB41" s="81">
        <v>-2.4999999999999996</v>
      </c>
      <c r="AC41" s="81">
        <v>0</v>
      </c>
      <c r="AD41" s="81">
        <v>0</v>
      </c>
      <c r="AE41" s="81">
        <v>0</v>
      </c>
      <c r="AF41" s="81">
        <v>1.31</v>
      </c>
      <c r="AG41" s="83">
        <f t="shared" si="17"/>
        <v>0.98821930625509968</v>
      </c>
      <c r="AH41" s="83">
        <f t="shared" si="14"/>
        <v>0.97948259333142984</v>
      </c>
      <c r="AI41" s="83">
        <f t="shared" si="15"/>
        <v>0.96566666666666656</v>
      </c>
    </row>
    <row r="42" spans="2:35">
      <c r="B42" s="78">
        <v>2012</v>
      </c>
      <c r="C42" s="116">
        <v>20.910128984845898</v>
      </c>
      <c r="D42" s="117">
        <f t="shared" ref="D42:D55" si="24">D41*(1+MAX(0,(AD16-AF16))/100)</f>
        <v>1</v>
      </c>
      <c r="E42" s="117">
        <f t="shared" ref="E42:E55" si="25">E41*(1+MAX(0,(AE16-AF16))/100)</f>
        <v>1</v>
      </c>
      <c r="F42" s="114">
        <f t="shared" si="19"/>
        <v>0.996</v>
      </c>
      <c r="G42" s="114">
        <f t="shared" si="19"/>
        <v>0.996</v>
      </c>
      <c r="H42" s="114">
        <f t="shared" si="20"/>
        <v>1</v>
      </c>
      <c r="I42" s="114">
        <f t="shared" si="20"/>
        <v>1</v>
      </c>
      <c r="J42" s="114">
        <f t="shared" si="20"/>
        <v>0.99600000000000011</v>
      </c>
      <c r="K42" s="114">
        <f t="shared" si="20"/>
        <v>0.99600000000000011</v>
      </c>
      <c r="L42" s="115">
        <v>18.510564604506204</v>
      </c>
      <c r="M42" s="115">
        <v>81.4894353954938</v>
      </c>
      <c r="N42" s="115">
        <v>5.7242879808487812</v>
      </c>
      <c r="O42" s="112">
        <f t="shared" si="21"/>
        <v>0.99600000000000011</v>
      </c>
      <c r="P42" s="112">
        <f t="shared" si="22"/>
        <v>0.99600000000000011</v>
      </c>
      <c r="Q42" s="112">
        <f t="shared" si="23"/>
        <v>0.99600000000000011</v>
      </c>
      <c r="S42" s="79">
        <f t="shared" si="16"/>
        <v>2013</v>
      </c>
      <c r="T42" s="81">
        <v>0.7</v>
      </c>
      <c r="U42" s="81">
        <v>1.8</v>
      </c>
      <c r="V42" s="81">
        <v>0.2</v>
      </c>
      <c r="W42" s="81">
        <v>0.2</v>
      </c>
      <c r="X42" s="81">
        <v>0.2</v>
      </c>
      <c r="Y42" s="82">
        <v>0.95499999999999996</v>
      </c>
      <c r="Z42" s="81">
        <v>-1.5999999999999999</v>
      </c>
      <c r="AA42" s="81">
        <v>-2.2999999999999994</v>
      </c>
      <c r="AB42" s="81">
        <v>-2.2999999999999994</v>
      </c>
      <c r="AC42" s="81">
        <v>0</v>
      </c>
      <c r="AD42" s="81">
        <v>0</v>
      </c>
      <c r="AE42" s="81">
        <v>0</v>
      </c>
      <c r="AF42" s="81">
        <v>1.37</v>
      </c>
      <c r="AG42" s="83">
        <f t="shared" si="17"/>
        <v>1.0060072537676914</v>
      </c>
      <c r="AH42" s="83">
        <f t="shared" si="14"/>
        <v>0.99711328001139554</v>
      </c>
      <c r="AI42" s="83">
        <f t="shared" si="15"/>
        <v>0.95574999999999999</v>
      </c>
    </row>
    <row r="43" spans="2:35">
      <c r="B43" s="78">
        <v>2013</v>
      </c>
      <c r="C43" s="116">
        <v>21.781393297207998</v>
      </c>
      <c r="D43" s="114">
        <f t="shared" si="24"/>
        <v>1.0156091923586805</v>
      </c>
      <c r="E43" s="114">
        <f t="shared" si="25"/>
        <v>1.0013000000000001</v>
      </c>
      <c r="F43" s="114">
        <f t="shared" si="19"/>
        <v>0.996</v>
      </c>
      <c r="G43" s="114">
        <f t="shared" si="19"/>
        <v>0.996</v>
      </c>
      <c r="H43" s="114">
        <f t="shared" si="20"/>
        <v>1.0130076602989004</v>
      </c>
      <c r="I43" s="114">
        <f t="shared" si="20"/>
        <v>1.0010833333333335</v>
      </c>
      <c r="J43" s="114">
        <f t="shared" si="20"/>
        <v>0.99600000000000011</v>
      </c>
      <c r="K43" s="114">
        <f t="shared" si="20"/>
        <v>0.99600000000000011</v>
      </c>
      <c r="L43" s="115">
        <v>20.820051622475919</v>
      </c>
      <c r="M43" s="115">
        <v>79.179948377524084</v>
      </c>
      <c r="N43" s="115">
        <v>4.5395438377114443</v>
      </c>
      <c r="O43" s="112">
        <f t="shared" si="21"/>
        <v>0.9832107288370534</v>
      </c>
      <c r="P43" s="112">
        <f t="shared" si="22"/>
        <v>0.99439052175269227</v>
      </c>
      <c r="Q43" s="112">
        <f t="shared" si="23"/>
        <v>0.99206288309637047</v>
      </c>
      <c r="S43" s="79">
        <f t="shared" si="16"/>
        <v>2014</v>
      </c>
      <c r="T43" s="81">
        <v>0.8</v>
      </c>
      <c r="U43" s="81">
        <v>1.8</v>
      </c>
      <c r="V43" s="81">
        <v>1.4</v>
      </c>
      <c r="W43" s="81">
        <v>1.4</v>
      </c>
      <c r="X43" s="81">
        <v>0.7</v>
      </c>
      <c r="Y43" s="82">
        <v>0.95899999999999996</v>
      </c>
      <c r="Z43" s="81">
        <v>-0.19999999999999996</v>
      </c>
      <c r="AA43" s="81">
        <v>-0.89999999999999947</v>
      </c>
      <c r="AB43" s="81">
        <v>-1.5999999999999994</v>
      </c>
      <c r="AC43" s="81">
        <v>0</v>
      </c>
      <c r="AD43" s="81">
        <v>0</v>
      </c>
      <c r="AE43" s="81">
        <v>0</v>
      </c>
      <c r="AF43" s="81">
        <v>1.3</v>
      </c>
      <c r="AG43" s="83">
        <f t="shared" si="17"/>
        <v>1.02411538433551</v>
      </c>
      <c r="AH43" s="83">
        <f t="shared" si="14"/>
        <v>1.0150613190516007</v>
      </c>
      <c r="AI43" s="83">
        <f t="shared" si="15"/>
        <v>0.95866666666666667</v>
      </c>
    </row>
    <row r="44" spans="2:35">
      <c r="B44" s="78">
        <v>2014</v>
      </c>
      <c r="C44" s="116">
        <v>22.683731523129502</v>
      </c>
      <c r="D44" s="114">
        <f t="shared" si="24"/>
        <v>1.0381683083534292</v>
      </c>
      <c r="E44" s="114">
        <f t="shared" si="25"/>
        <v>1.0063065</v>
      </c>
      <c r="F44" s="114">
        <f t="shared" si="19"/>
        <v>0.996</v>
      </c>
      <c r="G44" s="114">
        <f t="shared" si="19"/>
        <v>0.996</v>
      </c>
      <c r="H44" s="114">
        <f t="shared" si="20"/>
        <v>1.0344084556876376</v>
      </c>
      <c r="I44" s="114">
        <f t="shared" si="20"/>
        <v>1.0054720833333333</v>
      </c>
      <c r="J44" s="114">
        <f t="shared" si="20"/>
        <v>0.99600000000000011</v>
      </c>
      <c r="K44" s="114">
        <f t="shared" si="20"/>
        <v>0.99600000000000011</v>
      </c>
      <c r="L44" s="115">
        <v>21.640548080788193</v>
      </c>
      <c r="M44" s="115">
        <v>78.359451919211807</v>
      </c>
      <c r="N44" s="115">
        <v>6.2298876898645519</v>
      </c>
      <c r="O44" s="112">
        <f t="shared" si="21"/>
        <v>0.96286915920258509</v>
      </c>
      <c r="P44" s="112">
        <f t="shared" si="22"/>
        <v>0.98835679661797482</v>
      </c>
      <c r="Q44" s="112">
        <f t="shared" si="23"/>
        <v>0.9828411321884406</v>
      </c>
      <c r="S44" s="79">
        <f t="shared" si="16"/>
        <v>2015</v>
      </c>
      <c r="T44" s="81">
        <v>1</v>
      </c>
      <c r="U44" s="81">
        <v>1.8</v>
      </c>
      <c r="V44" s="81">
        <v>1.5</v>
      </c>
      <c r="W44" s="81">
        <v>1.5</v>
      </c>
      <c r="X44" s="81">
        <v>0.8</v>
      </c>
      <c r="Y44" s="82">
        <v>0.97399999999999998</v>
      </c>
      <c r="Z44" s="81">
        <v>0</v>
      </c>
      <c r="AA44" s="81">
        <v>0</v>
      </c>
      <c r="AB44" s="81">
        <v>-0.79999999999999938</v>
      </c>
      <c r="AC44" s="81">
        <v>1.3</v>
      </c>
      <c r="AD44" s="81">
        <v>0.60000000000000053</v>
      </c>
      <c r="AE44" s="81">
        <v>0</v>
      </c>
      <c r="AF44" s="81">
        <v>1.23</v>
      </c>
      <c r="AG44" s="83">
        <f t="shared" si="17"/>
        <v>1.0425494612535491</v>
      </c>
      <c r="AH44" s="83">
        <f t="shared" si="14"/>
        <v>1.0333324227945295</v>
      </c>
      <c r="AI44" s="83">
        <f t="shared" si="15"/>
        <v>0.97275</v>
      </c>
    </row>
    <row r="45" spans="2:35">
      <c r="B45" s="78">
        <v>2015</v>
      </c>
      <c r="C45" s="116">
        <v>23.601243436550199</v>
      </c>
      <c r="D45" s="114">
        <f t="shared" si="24"/>
        <v>1.0576811061307241</v>
      </c>
      <c r="E45" s="114">
        <f t="shared" si="25"/>
        <v>1.01606767305</v>
      </c>
      <c r="F45" s="117">
        <f t="shared" ref="F45:F55" si="26">F44*(1+MAX(0,(AD44-AF44))/100)</f>
        <v>0.996</v>
      </c>
      <c r="G45" s="114">
        <f>G44*(1+AE44/100)</f>
        <v>0.996</v>
      </c>
      <c r="H45" s="114">
        <f t="shared" si="20"/>
        <v>1.0544289731678418</v>
      </c>
      <c r="I45" s="114">
        <f t="shared" si="20"/>
        <v>1.014440810875</v>
      </c>
      <c r="J45" s="114">
        <f t="shared" si="20"/>
        <v>0.99600000000000011</v>
      </c>
      <c r="K45" s="114">
        <f t="shared" si="20"/>
        <v>0.99600000000000011</v>
      </c>
      <c r="L45" s="115">
        <v>20.732785617385812</v>
      </c>
      <c r="M45" s="115">
        <v>79.267214382614185</v>
      </c>
      <c r="N45" s="115">
        <v>7.7651206854865888</v>
      </c>
      <c r="O45" s="112">
        <f t="shared" si="21"/>
        <v>0.94458709438502775</v>
      </c>
      <c r="P45" s="112">
        <f t="shared" si="22"/>
        <v>0.97689843444853663</v>
      </c>
      <c r="Q45" s="112">
        <f t="shared" si="23"/>
        <v>0.97019939358306473</v>
      </c>
      <c r="S45" s="79">
        <f t="shared" si="16"/>
        <v>2016</v>
      </c>
      <c r="T45" s="81">
        <v>1</v>
      </c>
      <c r="U45" s="81">
        <v>2.1</v>
      </c>
      <c r="V45" s="81">
        <v>1.9</v>
      </c>
      <c r="W45" s="81">
        <v>1.9</v>
      </c>
      <c r="X45" s="81">
        <v>1</v>
      </c>
      <c r="Y45" s="82">
        <v>0.99099999999999999</v>
      </c>
      <c r="Z45" s="81">
        <v>0</v>
      </c>
      <c r="AA45" s="81">
        <v>0</v>
      </c>
      <c r="AB45" s="81">
        <v>0</v>
      </c>
      <c r="AC45" s="81">
        <v>1.9</v>
      </c>
      <c r="AD45" s="81">
        <v>1.9</v>
      </c>
      <c r="AE45" s="81">
        <v>0.20000000000000062</v>
      </c>
      <c r="AF45" s="81">
        <v>1.1599999999999999</v>
      </c>
      <c r="AG45" s="83">
        <f t="shared" si="17"/>
        <v>1.0644429999398735</v>
      </c>
      <c r="AH45" s="83">
        <f t="shared" si="14"/>
        <v>1.0534962305967113</v>
      </c>
      <c r="AI45" s="83">
        <f t="shared" si="15"/>
        <v>0.98958333333333337</v>
      </c>
    </row>
    <row r="46" spans="2:35">
      <c r="B46" s="78">
        <v>2016</v>
      </c>
      <c r="C46" s="116">
        <v>24.4804364433224</v>
      </c>
      <c r="D46" s="114">
        <f t="shared" si="24"/>
        <v>1.0789191870533161</v>
      </c>
      <c r="E46" s="114">
        <f t="shared" si="25"/>
        <v>1.02968297986887</v>
      </c>
      <c r="F46" s="114">
        <f t="shared" si="26"/>
        <v>1.0033704000000001</v>
      </c>
      <c r="G46" s="117">
        <f t="shared" ref="G46:G55" si="27">G45*(1+MAX(0,(AE45-AF45))/100)</f>
        <v>0.996</v>
      </c>
      <c r="H46" s="114">
        <f t="shared" si="20"/>
        <v>1.0753795068995509</v>
      </c>
      <c r="I46" s="114">
        <f t="shared" si="20"/>
        <v>1.0274137620657251</v>
      </c>
      <c r="J46" s="114">
        <f t="shared" si="20"/>
        <v>1.0021420000000001</v>
      </c>
      <c r="K46" s="114">
        <f t="shared" si="20"/>
        <v>0.99600000000000011</v>
      </c>
      <c r="L46" s="115">
        <v>19.447293867780509</v>
      </c>
      <c r="M46" s="115">
        <v>80.552706132219498</v>
      </c>
      <c r="N46" s="115">
        <v>7.5355691620933385</v>
      </c>
      <c r="O46" s="112">
        <f t="shared" si="21"/>
        <v>0.93189612929234311</v>
      </c>
      <c r="P46" s="112">
        <f t="shared" si="22"/>
        <v>0.96210167082003806</v>
      </c>
      <c r="Q46" s="112">
        <f t="shared" si="23"/>
        <v>0.95622751039479281</v>
      </c>
      <c r="S46" s="79">
        <f t="shared" si="16"/>
        <v>2017</v>
      </c>
      <c r="T46" s="81">
        <v>1</v>
      </c>
      <c r="U46" s="81">
        <v>2.7</v>
      </c>
      <c r="V46" s="81">
        <v>1.7494147776483171</v>
      </c>
      <c r="W46" s="81">
        <v>1.7494147776483171</v>
      </c>
      <c r="X46" s="81">
        <v>1</v>
      </c>
      <c r="Y46" s="82">
        <v>1.0121793002823269</v>
      </c>
      <c r="Z46" s="81">
        <v>0</v>
      </c>
      <c r="AA46" s="81">
        <v>0</v>
      </c>
      <c r="AB46" s="81">
        <v>0</v>
      </c>
      <c r="AC46" s="81">
        <v>1.7494147776483171</v>
      </c>
      <c r="AD46" s="81">
        <v>1.7494147776483171</v>
      </c>
      <c r="AE46" s="81">
        <v>1</v>
      </c>
      <c r="AF46" s="81">
        <v>1.08</v>
      </c>
      <c r="AG46" s="83">
        <f t="shared" si="17"/>
        <v>1.09318296093825</v>
      </c>
      <c r="AH46" s="83">
        <f t="shared" si="14"/>
        <v>1.0788129804390616</v>
      </c>
      <c r="AI46" s="83">
        <f t="shared" si="15"/>
        <v>1.010414358592133</v>
      </c>
    </row>
    <row r="47" spans="2:35">
      <c r="B47" s="78">
        <v>2017</v>
      </c>
      <c r="C47" s="116">
        <v>25.0033343544575</v>
      </c>
      <c r="D47" s="114">
        <f t="shared" si="24"/>
        <v>1.0816094843392272</v>
      </c>
      <c r="E47" s="114">
        <f t="shared" si="25"/>
        <v>1.02968297986887</v>
      </c>
      <c r="F47" s="114">
        <f t="shared" si="26"/>
        <v>1.0100871097321493</v>
      </c>
      <c r="G47" s="114">
        <f t="shared" si="27"/>
        <v>0.996</v>
      </c>
      <c r="H47" s="114">
        <f t="shared" si="20"/>
        <v>1.0811611014582418</v>
      </c>
      <c r="I47" s="114">
        <f t="shared" si="20"/>
        <v>1.02968297986887</v>
      </c>
      <c r="J47" s="114">
        <f t="shared" si="20"/>
        <v>1.0089676581101246</v>
      </c>
      <c r="K47" s="114">
        <f t="shared" si="20"/>
        <v>0.99600000000000011</v>
      </c>
      <c r="L47" s="115">
        <v>18.042203024024825</v>
      </c>
      <c r="M47" s="115">
        <v>81.957796975975171</v>
      </c>
      <c r="N47" s="115">
        <v>7.1665720308436862</v>
      </c>
      <c r="O47" s="112">
        <f t="shared" si="21"/>
        <v>0.93322600743705575</v>
      </c>
      <c r="P47" s="112">
        <f t="shared" si="22"/>
        <v>0.95806394518443128</v>
      </c>
      <c r="Q47" s="112">
        <f t="shared" si="23"/>
        <v>0.95358263402906884</v>
      </c>
      <c r="S47" s="79">
        <f t="shared" si="16"/>
        <v>2018</v>
      </c>
      <c r="T47" s="81">
        <v>1</v>
      </c>
      <c r="U47" s="81">
        <v>2.9</v>
      </c>
      <c r="V47" s="81">
        <v>1.7478551507603468</v>
      </c>
      <c r="W47" s="81">
        <v>1.7478551507603468</v>
      </c>
      <c r="X47" s="81">
        <v>1</v>
      </c>
      <c r="Y47" s="82">
        <v>1.0321024550343798</v>
      </c>
      <c r="Z47" s="81">
        <v>0</v>
      </c>
      <c r="AA47" s="81">
        <v>0</v>
      </c>
      <c r="AB47" s="81">
        <v>0</v>
      </c>
      <c r="AC47" s="81">
        <v>1.7478551507603468</v>
      </c>
      <c r="AD47" s="81">
        <v>1.7478551507603468</v>
      </c>
      <c r="AE47" s="81">
        <v>1</v>
      </c>
      <c r="AF47" s="81">
        <v>0.99</v>
      </c>
      <c r="AG47" s="83">
        <f t="shared" si="17"/>
        <v>1.1248852668054592</v>
      </c>
      <c r="AH47" s="83">
        <f t="shared" si="14"/>
        <v>1.1090341138718545</v>
      </c>
      <c r="AI47" s="83">
        <f t="shared" si="15"/>
        <v>1.0304421921383755</v>
      </c>
    </row>
    <row r="48" spans="2:35">
      <c r="B48" s="78">
        <v>2018</v>
      </c>
      <c r="C48" s="116">
        <v>25.418955487257502</v>
      </c>
      <c r="D48" s="114">
        <f t="shared" si="24"/>
        <v>1.0878038183610639</v>
      </c>
      <c r="E48" s="114">
        <f t="shared" si="25"/>
        <v>1.029785948166857</v>
      </c>
      <c r="F48" s="114">
        <f t="shared" si="26"/>
        <v>1.0177421069204207</v>
      </c>
      <c r="G48" s="114">
        <f t="shared" si="27"/>
        <v>0.99609959999999997</v>
      </c>
      <c r="H48" s="114">
        <f t="shared" si="20"/>
        <v>1.0867714293574242</v>
      </c>
      <c r="I48" s="114">
        <f t="shared" si="20"/>
        <v>1.0297687867838592</v>
      </c>
      <c r="J48" s="114">
        <f t="shared" si="20"/>
        <v>1.0164662740557089</v>
      </c>
      <c r="K48" s="114">
        <f t="shared" si="20"/>
        <v>0.99608299999999994</v>
      </c>
      <c r="L48" s="115">
        <v>17.121940989465319</v>
      </c>
      <c r="M48" s="115">
        <v>82.878059010534685</v>
      </c>
      <c r="N48" s="115">
        <v>6.3367855044015551</v>
      </c>
      <c r="O48" s="112">
        <f t="shared" si="21"/>
        <v>0.93530824108682664</v>
      </c>
      <c r="P48" s="112">
        <f t="shared" si="22"/>
        <v>0.95662196502574959</v>
      </c>
      <c r="Q48" s="112">
        <f t="shared" si="23"/>
        <v>0.95297264179026964</v>
      </c>
      <c r="S48" s="79">
        <f t="shared" si="16"/>
        <v>2019</v>
      </c>
      <c r="T48" s="81">
        <v>1.1000000000000001</v>
      </c>
      <c r="U48" s="81">
        <v>3.1</v>
      </c>
      <c r="V48" s="81">
        <v>1.9789458598332921</v>
      </c>
      <c r="W48" s="81">
        <v>1.9789458598332921</v>
      </c>
      <c r="X48" s="81">
        <v>1</v>
      </c>
      <c r="Y48" s="82">
        <v>1.052406506268533</v>
      </c>
      <c r="Z48" s="81">
        <v>0</v>
      </c>
      <c r="AA48" s="81">
        <v>0</v>
      </c>
      <c r="AB48" s="81">
        <v>0</v>
      </c>
      <c r="AC48" s="81">
        <v>1.9789458598332921</v>
      </c>
      <c r="AD48" s="81">
        <v>1.9789458598332921</v>
      </c>
      <c r="AE48" s="81">
        <v>1</v>
      </c>
      <c r="AF48" s="81">
        <v>0.94</v>
      </c>
      <c r="AG48" s="83">
        <f t="shared" si="17"/>
        <v>1.1597567100764283</v>
      </c>
      <c r="AH48" s="83">
        <f t="shared" si="14"/>
        <v>1.1423209884409438</v>
      </c>
      <c r="AI48" s="83">
        <f t="shared" si="15"/>
        <v>1.0507145019990203</v>
      </c>
    </row>
    <row r="49" spans="2:35">
      <c r="B49" s="78">
        <v>2019</v>
      </c>
      <c r="C49" s="116">
        <v>25.802204546867603</v>
      </c>
      <c r="D49" s="114">
        <f t="shared" si="24"/>
        <v>1.098066279978843</v>
      </c>
      <c r="E49" s="114">
        <f t="shared" si="25"/>
        <v>1.030403819735757</v>
      </c>
      <c r="F49" s="114">
        <f t="shared" si="26"/>
        <v>1.0283158964040504</v>
      </c>
      <c r="G49" s="114">
        <f t="shared" si="27"/>
        <v>0.9966972597599999</v>
      </c>
      <c r="H49" s="114">
        <f t="shared" si="20"/>
        <v>1.0963558697092131</v>
      </c>
      <c r="I49" s="114">
        <f t="shared" si="20"/>
        <v>1.0303008411409404</v>
      </c>
      <c r="J49" s="114">
        <f t="shared" si="20"/>
        <v>1.0265535981567788</v>
      </c>
      <c r="K49" s="114">
        <f t="shared" si="20"/>
        <v>0.99659764979999987</v>
      </c>
      <c r="L49" s="115">
        <v>16.546132237475081</v>
      </c>
      <c r="M49" s="115">
        <v>83.453867762524922</v>
      </c>
      <c r="N49" s="115">
        <v>5.7561256918673944</v>
      </c>
      <c r="O49" s="112">
        <f t="shared" si="21"/>
        <v>0.93633246878958387</v>
      </c>
      <c r="P49" s="112">
        <f t="shared" si="22"/>
        <v>0.95545407612014932</v>
      </c>
      <c r="Q49" s="112">
        <f t="shared" si="23"/>
        <v>0.95229018968530321</v>
      </c>
      <c r="S49" s="79">
        <f t="shared" si="16"/>
        <v>2020</v>
      </c>
      <c r="T49" s="81">
        <v>1.1000000000000001</v>
      </c>
      <c r="U49" s="81">
        <v>2.8</v>
      </c>
      <c r="V49" s="81">
        <v>2.5937005858058804</v>
      </c>
      <c r="W49" s="81">
        <v>2.5937005858058804</v>
      </c>
      <c r="X49" s="81">
        <v>1.1000000000000001</v>
      </c>
      <c r="Y49" s="82">
        <v>1.0755522478117139</v>
      </c>
      <c r="Z49" s="81">
        <v>0</v>
      </c>
      <c r="AA49" s="81">
        <v>0</v>
      </c>
      <c r="AB49" s="81">
        <v>0</v>
      </c>
      <c r="AC49" s="81">
        <v>2.5937005858058804</v>
      </c>
      <c r="AD49" s="81">
        <v>2.5937005858058804</v>
      </c>
      <c r="AE49" s="81">
        <v>1.1000000000000001</v>
      </c>
      <c r="AF49" s="81">
        <v>0.91</v>
      </c>
      <c r="AG49" s="83">
        <f t="shared" si="17"/>
        <v>1.1922298979585684</v>
      </c>
      <c r="AH49" s="83">
        <f t="shared" si="14"/>
        <v>1.1759933040174984</v>
      </c>
      <c r="AI49" s="83">
        <f t="shared" si="15"/>
        <v>1.0736234360164487</v>
      </c>
    </row>
    <row r="50" spans="2:35">
      <c r="B50" s="78">
        <v>2020</v>
      </c>
      <c r="C50" s="116">
        <v>26.173534749201</v>
      </c>
      <c r="D50" s="114">
        <f t="shared" si="24"/>
        <v>1.1147148102435782</v>
      </c>
      <c r="E50" s="114">
        <f t="shared" si="25"/>
        <v>1.031331183173519</v>
      </c>
      <c r="F50" s="114">
        <f t="shared" si="26"/>
        <v>1.0456296571757402</v>
      </c>
      <c r="G50" s="114">
        <f t="shared" si="27"/>
        <v>0.99859098455354389</v>
      </c>
      <c r="H50" s="114">
        <f t="shared" si="20"/>
        <v>1.1119400551994556</v>
      </c>
      <c r="I50" s="114">
        <f t="shared" si="20"/>
        <v>1.0311766226005588</v>
      </c>
      <c r="J50" s="114">
        <f t="shared" si="20"/>
        <v>1.0427440303804587</v>
      </c>
      <c r="K50" s="114">
        <f t="shared" si="20"/>
        <v>0.99827536375461978</v>
      </c>
      <c r="L50" s="115">
        <v>16.155658568386606</v>
      </c>
      <c r="M50" s="115">
        <v>83.844341431613401</v>
      </c>
      <c r="N50" s="115">
        <v>5.4647406703928123</v>
      </c>
      <c r="O50" s="112">
        <f t="shared" si="21"/>
        <v>0.93777000433122737</v>
      </c>
      <c r="P50" s="112">
        <f t="shared" si="22"/>
        <v>0.9552398241782406</v>
      </c>
      <c r="Q50" s="112">
        <f t="shared" si="23"/>
        <v>0.95241745973124492</v>
      </c>
      <c r="S50" s="79">
        <f t="shared" si="16"/>
        <v>2021</v>
      </c>
      <c r="T50" s="81">
        <v>1.2</v>
      </c>
      <c r="U50" s="81">
        <v>2.4</v>
      </c>
      <c r="V50" s="81">
        <v>2.9677799276394579</v>
      </c>
      <c r="W50" s="81">
        <v>2.9677799276394579</v>
      </c>
      <c r="X50" s="81">
        <v>1.1000000000000001</v>
      </c>
      <c r="Y50" s="82">
        <v>1.1042442526699399</v>
      </c>
      <c r="Z50" s="81">
        <v>0</v>
      </c>
      <c r="AA50" s="81">
        <v>0</v>
      </c>
      <c r="AB50" s="81">
        <v>0</v>
      </c>
      <c r="AC50" s="81">
        <v>2.9677799276394579</v>
      </c>
      <c r="AD50" s="81">
        <v>2.9677799276394579</v>
      </c>
      <c r="AE50" s="81">
        <v>1.1000000000000001</v>
      </c>
      <c r="AF50" s="81">
        <v>0.89</v>
      </c>
      <c r="AG50" s="83">
        <f t="shared" si="17"/>
        <v>1.220843415509574</v>
      </c>
      <c r="AH50" s="83">
        <f t="shared" si="14"/>
        <v>1.2065366567340712</v>
      </c>
      <c r="AI50" s="83">
        <f t="shared" si="15"/>
        <v>1.1018532522650877</v>
      </c>
    </row>
    <row r="51" spans="2:35">
      <c r="B51" s="78">
        <v>2021</v>
      </c>
      <c r="C51" s="116">
        <v>26.5206683638011</v>
      </c>
      <c r="D51" s="114">
        <f t="shared" si="24"/>
        <v>1.1326617186885</v>
      </c>
      <c r="E51" s="114">
        <f t="shared" si="25"/>
        <v>1.03246564747501</v>
      </c>
      <c r="F51" s="114">
        <f t="shared" si="26"/>
        <v>1.067355540309983</v>
      </c>
      <c r="G51" s="114">
        <f t="shared" si="27"/>
        <v>1.0006880256211064</v>
      </c>
      <c r="H51" s="114">
        <f t="shared" si="20"/>
        <v>1.129670567281013</v>
      </c>
      <c r="I51" s="114">
        <f t="shared" si="20"/>
        <v>1.032276570091428</v>
      </c>
      <c r="J51" s="114">
        <f t="shared" si="20"/>
        <v>1.0637345597876091</v>
      </c>
      <c r="K51" s="114">
        <f t="shared" si="20"/>
        <v>1.0003385187765126</v>
      </c>
      <c r="L51" s="115">
        <v>15.926364971737941</v>
      </c>
      <c r="M51" s="115">
        <v>84.073635028262061</v>
      </c>
      <c r="N51" s="115">
        <v>5.1850896240914928</v>
      </c>
      <c r="O51" s="112">
        <f t="shared" si="21"/>
        <v>0.94163253482641029</v>
      </c>
      <c r="P51" s="112">
        <f t="shared" si="22"/>
        <v>0.95543904380275735</v>
      </c>
      <c r="Q51" s="112">
        <f t="shared" si="23"/>
        <v>0.95324016879332862</v>
      </c>
      <c r="S51" s="79">
        <f t="shared" si="16"/>
        <v>2022</v>
      </c>
      <c r="T51" s="81">
        <v>1.2</v>
      </c>
      <c r="U51" s="81">
        <v>2.6</v>
      </c>
      <c r="V51" s="81">
        <v>3.0690648640075979</v>
      </c>
      <c r="W51" s="81">
        <v>3.0690648640075979</v>
      </c>
      <c r="X51" s="81">
        <v>1.2</v>
      </c>
      <c r="Y51" s="82">
        <v>1.1370157919527906</v>
      </c>
      <c r="Z51" s="81">
        <v>0</v>
      </c>
      <c r="AA51" s="81">
        <v>0</v>
      </c>
      <c r="AB51" s="81">
        <v>0</v>
      </c>
      <c r="AC51" s="81">
        <v>3.0690648640075979</v>
      </c>
      <c r="AD51" s="81">
        <v>3.0690648640075979</v>
      </c>
      <c r="AE51" s="81">
        <v>1.2</v>
      </c>
      <c r="AF51" s="81">
        <v>0.87</v>
      </c>
      <c r="AG51" s="83">
        <f t="shared" si="17"/>
        <v>1.252585344312823</v>
      </c>
      <c r="AH51" s="83">
        <f t="shared" si="14"/>
        <v>1.2367143799111986</v>
      </c>
      <c r="AI51" s="83">
        <f t="shared" si="15"/>
        <v>1.1342848303458863</v>
      </c>
    </row>
    <row r="52" spans="2:35">
      <c r="B52" s="78">
        <v>2022</v>
      </c>
      <c r="C52" s="116">
        <v>26.844287356747</v>
      </c>
      <c r="D52" s="114">
        <f t="shared" si="24"/>
        <v>1.1511241047031227</v>
      </c>
      <c r="E52" s="114">
        <f t="shared" si="25"/>
        <v>1.0338078528167276</v>
      </c>
      <c r="F52" s="114">
        <f t="shared" si="26"/>
        <v>1.0908273809709783</v>
      </c>
      <c r="G52" s="114">
        <f t="shared" si="27"/>
        <v>1.0039902961056562</v>
      </c>
      <c r="H52" s="114">
        <f t="shared" si="20"/>
        <v>1.1480470403673522</v>
      </c>
      <c r="I52" s="114">
        <f t="shared" si="20"/>
        <v>1.0335841519264413</v>
      </c>
      <c r="J52" s="114">
        <f t="shared" si="20"/>
        <v>1.0869154075274789</v>
      </c>
      <c r="K52" s="114">
        <f t="shared" si="20"/>
        <v>1.0034399176915645</v>
      </c>
      <c r="L52" s="115">
        <v>15.756407978919428</v>
      </c>
      <c r="M52" s="115">
        <v>84.243592021080573</v>
      </c>
      <c r="N52" s="115">
        <v>5.0367913200945642</v>
      </c>
      <c r="O52" s="112">
        <f t="shared" si="21"/>
        <v>0.94675163064719692</v>
      </c>
      <c r="P52" s="112">
        <f t="shared" si="22"/>
        <v>0.95666307338277179</v>
      </c>
      <c r="Q52" s="112">
        <f t="shared" si="23"/>
        <v>0.95510138602875772</v>
      </c>
      <c r="S52" s="79">
        <f t="shared" si="16"/>
        <v>2023</v>
      </c>
      <c r="T52" s="81">
        <v>1.2</v>
      </c>
      <c r="U52" s="81">
        <v>2.5</v>
      </c>
      <c r="V52" s="81">
        <v>2.8340207514849114</v>
      </c>
      <c r="W52" s="81">
        <v>2.8340207514849114</v>
      </c>
      <c r="X52" s="81">
        <v>1.2</v>
      </c>
      <c r="Y52" s="82">
        <v>1.1719115441218315</v>
      </c>
      <c r="Z52" s="81">
        <v>0</v>
      </c>
      <c r="AA52" s="81">
        <v>0</v>
      </c>
      <c r="AB52" s="81">
        <v>0</v>
      </c>
      <c r="AC52" s="81">
        <v>2.8340207514849114</v>
      </c>
      <c r="AD52" s="81">
        <v>2.8340207514849114</v>
      </c>
      <c r="AE52" s="81">
        <v>1.2</v>
      </c>
      <c r="AF52" s="81">
        <v>0.85</v>
      </c>
      <c r="AG52" s="83">
        <f t="shared" si="17"/>
        <v>1.2838999779206435</v>
      </c>
      <c r="AH52" s="83">
        <f t="shared" si="14"/>
        <v>1.2682426611167332</v>
      </c>
      <c r="AI52" s="83">
        <f t="shared" si="15"/>
        <v>1.1690035647744115</v>
      </c>
    </row>
    <row r="53" spans="2:35">
      <c r="B53" s="78">
        <v>2023</v>
      </c>
      <c r="C53" s="116">
        <v>27.177248377803604</v>
      </c>
      <c r="D53" s="114">
        <f t="shared" si="24"/>
        <v>1.1701176524307244</v>
      </c>
      <c r="E53" s="114">
        <f t="shared" si="25"/>
        <v>1.0353585645959527</v>
      </c>
      <c r="F53" s="114">
        <f t="shared" si="26"/>
        <v>1.1124696225723218</v>
      </c>
      <c r="G53" s="114">
        <f t="shared" si="27"/>
        <v>1.007504262142026</v>
      </c>
      <c r="H53" s="114">
        <f t="shared" si="20"/>
        <v>1.1669520611427908</v>
      </c>
      <c r="I53" s="114">
        <f t="shared" si="20"/>
        <v>1.0351001126327486</v>
      </c>
      <c r="J53" s="114">
        <f t="shared" si="20"/>
        <v>1.1088625823054312</v>
      </c>
      <c r="K53" s="114">
        <f t="shared" si="20"/>
        <v>1.0069186011359645</v>
      </c>
      <c r="L53" s="115">
        <v>15.717396306804568</v>
      </c>
      <c r="M53" s="115">
        <v>84.282603693195426</v>
      </c>
      <c r="N53" s="115">
        <v>4.9284585892397121</v>
      </c>
      <c r="O53" s="112">
        <f t="shared" si="21"/>
        <v>0.95022119522161619</v>
      </c>
      <c r="P53" s="112">
        <f t="shared" si="22"/>
        <v>0.95816200294000442</v>
      </c>
      <c r="Q53" s="112">
        <f t="shared" si="23"/>
        <v>0.956913914720944</v>
      </c>
      <c r="S53" s="79">
        <f t="shared" si="16"/>
        <v>2024</v>
      </c>
      <c r="T53" s="81">
        <v>1.2</v>
      </c>
      <c r="U53" s="81">
        <v>2.5</v>
      </c>
      <c r="V53" s="81">
        <v>2.6336867485082349</v>
      </c>
      <c r="W53" s="81">
        <v>2.6336867485082349</v>
      </c>
      <c r="X53" s="81">
        <v>1.2</v>
      </c>
      <c r="Y53" s="82">
        <v>1.2051237604712917</v>
      </c>
      <c r="Z53" s="81">
        <v>0</v>
      </c>
      <c r="AA53" s="81">
        <v>0</v>
      </c>
      <c r="AB53" s="81">
        <v>0</v>
      </c>
      <c r="AC53" s="81">
        <v>2.6336867485082349</v>
      </c>
      <c r="AD53" s="81">
        <v>2.6336867485082349</v>
      </c>
      <c r="AE53" s="81">
        <v>1.2</v>
      </c>
      <c r="AF53" s="81">
        <v>0.84</v>
      </c>
      <c r="AG53" s="83">
        <f t="shared" si="17"/>
        <v>1.3159974773686594</v>
      </c>
      <c r="AH53" s="83">
        <f t="shared" si="14"/>
        <v>1.2999487276446513</v>
      </c>
      <c r="AI53" s="83">
        <f t="shared" si="15"/>
        <v>1.2023560757755034</v>
      </c>
    </row>
    <row r="54" spans="2:35">
      <c r="B54" s="78">
        <v>2024</v>
      </c>
      <c r="C54" s="116">
        <v>27.546573156898898</v>
      </c>
      <c r="D54" s="114">
        <f t="shared" si="24"/>
        <v>1.1895416054610746</v>
      </c>
      <c r="E54" s="114">
        <f t="shared" si="25"/>
        <v>1.0370151382993062</v>
      </c>
      <c r="F54" s="114">
        <f t="shared" si="26"/>
        <v>1.1324238427735811</v>
      </c>
      <c r="G54" s="114">
        <f t="shared" si="27"/>
        <v>1.0111312774857373</v>
      </c>
      <c r="H54" s="114">
        <f t="shared" si="20"/>
        <v>1.1863042799560162</v>
      </c>
      <c r="I54" s="114">
        <f t="shared" si="20"/>
        <v>1.0367390426820806</v>
      </c>
      <c r="J54" s="114">
        <f t="shared" si="20"/>
        <v>1.1290981394067046</v>
      </c>
      <c r="K54" s="114">
        <f t="shared" si="20"/>
        <v>1.0105267749284521</v>
      </c>
      <c r="L54" s="115">
        <v>15.9262299427155</v>
      </c>
      <c r="M54" s="115">
        <v>84.073770057284506</v>
      </c>
      <c r="N54" s="115">
        <v>4.7904400393553495</v>
      </c>
      <c r="O54" s="112">
        <f t="shared" si="21"/>
        <v>0.95177785200991383</v>
      </c>
      <c r="P54" s="112">
        <f t="shared" si="22"/>
        <v>0.95967783856635602</v>
      </c>
      <c r="Q54" s="112">
        <f t="shared" si="23"/>
        <v>0.9584196685419335</v>
      </c>
      <c r="S54" s="79">
        <f t="shared" si="16"/>
        <v>2025</v>
      </c>
      <c r="T54" s="81">
        <v>1.2</v>
      </c>
      <c r="U54" s="81">
        <v>2.5</v>
      </c>
      <c r="V54" s="81">
        <v>2.4999674796644777</v>
      </c>
      <c r="W54" s="81">
        <v>2.4999674796644777</v>
      </c>
      <c r="X54" s="81">
        <v>1.2</v>
      </c>
      <c r="Y54" s="82">
        <v>1.2368629452539481</v>
      </c>
      <c r="Z54" s="81">
        <v>0</v>
      </c>
      <c r="AA54" s="81">
        <v>0</v>
      </c>
      <c r="AB54" s="81">
        <v>0</v>
      </c>
      <c r="AC54" s="81">
        <v>2.4999674796644777</v>
      </c>
      <c r="AD54" s="81">
        <v>2.4999674796644777</v>
      </c>
      <c r="AE54" s="81">
        <v>1.2</v>
      </c>
      <c r="AF54" s="81">
        <v>0.86</v>
      </c>
      <c r="AG54" s="83">
        <f t="shared" si="17"/>
        <v>1.3488974143028758</v>
      </c>
      <c r="AH54" s="83">
        <f t="shared" si="14"/>
        <v>1.3324474458357676</v>
      </c>
      <c r="AI54" s="83">
        <f t="shared" si="15"/>
        <v>1.2342180131887268</v>
      </c>
    </row>
    <row r="55" spans="2:35">
      <c r="B55" s="78">
        <v>2025</v>
      </c>
      <c r="C55" s="116">
        <v>27.898239201597001</v>
      </c>
      <c r="D55" s="114">
        <f t="shared" si="24"/>
        <v>1.2090500877906365</v>
      </c>
      <c r="E55" s="114">
        <f t="shared" si="25"/>
        <v>1.0384669594929254</v>
      </c>
      <c r="F55" s="114">
        <f t="shared" si="26"/>
        <v>1.1509952255270346</v>
      </c>
      <c r="G55" s="114">
        <f t="shared" si="27"/>
        <v>1.014569123829189</v>
      </c>
      <c r="H55" s="114">
        <f t="shared" si="20"/>
        <v>1.2057986740690427</v>
      </c>
      <c r="I55" s="114">
        <f t="shared" si="20"/>
        <v>1.038224989293989</v>
      </c>
      <c r="J55" s="114">
        <f t="shared" si="20"/>
        <v>1.1478999950681257</v>
      </c>
      <c r="K55" s="114">
        <f t="shared" si="20"/>
        <v>1.0139961494386136</v>
      </c>
      <c r="L55" s="115">
        <v>16.170665478632412</v>
      </c>
      <c r="M55" s="115">
        <v>83.829334521367585</v>
      </c>
      <c r="N55" s="115">
        <v>4.7270875935948888</v>
      </c>
      <c r="O55" s="112">
        <f t="shared" si="21"/>
        <v>0.95198312931831786</v>
      </c>
      <c r="P55" s="112">
        <f t="shared" si="22"/>
        <v>0.96114006127144203</v>
      </c>
      <c r="Q55" s="112">
        <f t="shared" si="23"/>
        <v>0.95965932443719626</v>
      </c>
    </row>
    <row r="58" spans="2:35">
      <c r="B58" s="78" t="s">
        <v>77</v>
      </c>
    </row>
    <row r="59" spans="2:35">
      <c r="C59" s="78" t="s">
        <v>57</v>
      </c>
      <c r="D59" s="78" t="s">
        <v>64</v>
      </c>
      <c r="H59" s="78" t="s">
        <v>65</v>
      </c>
      <c r="L59" s="78" t="s">
        <v>66</v>
      </c>
      <c r="O59" s="78" t="s">
        <v>67</v>
      </c>
    </row>
    <row r="60" spans="2:35">
      <c r="C60" s="78" t="s">
        <v>59</v>
      </c>
      <c r="D60" s="79" t="s">
        <v>68</v>
      </c>
      <c r="E60" s="79"/>
      <c r="F60" s="79" t="s">
        <v>69</v>
      </c>
      <c r="G60" s="79"/>
      <c r="H60" s="79" t="s">
        <v>68</v>
      </c>
      <c r="I60" s="79"/>
      <c r="J60" s="79" t="s">
        <v>69</v>
      </c>
      <c r="K60" s="79"/>
      <c r="L60" s="106" t="s">
        <v>70</v>
      </c>
      <c r="M60" s="106" t="s">
        <v>71</v>
      </c>
      <c r="N60" s="106" t="s">
        <v>72</v>
      </c>
      <c r="O60" s="79"/>
      <c r="P60" s="79"/>
      <c r="Q60" s="80"/>
    </row>
    <row r="61" spans="2:35">
      <c r="D61" s="107" t="s">
        <v>73</v>
      </c>
      <c r="E61" s="80" t="s">
        <v>42</v>
      </c>
      <c r="F61" s="107" t="s">
        <v>73</v>
      </c>
      <c r="G61" s="80" t="s">
        <v>42</v>
      </c>
      <c r="H61" s="107" t="s">
        <v>73</v>
      </c>
      <c r="I61" s="80" t="s">
        <v>42</v>
      </c>
      <c r="J61" s="107" t="s">
        <v>73</v>
      </c>
      <c r="K61" s="80" t="s">
        <v>42</v>
      </c>
      <c r="L61" s="108" t="s">
        <v>74</v>
      </c>
      <c r="M61" s="108" t="s">
        <v>74</v>
      </c>
      <c r="N61" s="108" t="s">
        <v>75</v>
      </c>
      <c r="O61" s="109" t="s">
        <v>70</v>
      </c>
      <c r="P61" s="109" t="s">
        <v>71</v>
      </c>
      <c r="Q61" s="109" t="s">
        <v>76</v>
      </c>
    </row>
    <row r="62" spans="2:35">
      <c r="B62" s="78">
        <v>2007</v>
      </c>
      <c r="D62" s="113">
        <v>1</v>
      </c>
      <c r="E62" s="113">
        <v>1</v>
      </c>
      <c r="F62" s="113">
        <v>1</v>
      </c>
      <c r="G62" s="113">
        <v>1</v>
      </c>
      <c r="H62" s="114">
        <v>1</v>
      </c>
      <c r="I62" s="114">
        <v>1</v>
      </c>
      <c r="J62" s="114">
        <v>1</v>
      </c>
      <c r="K62" s="114">
        <v>1</v>
      </c>
      <c r="L62" s="115"/>
      <c r="M62" s="115"/>
      <c r="N62" s="115"/>
      <c r="O62" s="118"/>
      <c r="P62" s="118">
        <v>1</v>
      </c>
      <c r="Q62" s="118"/>
    </row>
    <row r="63" spans="2:35">
      <c r="B63" s="78">
        <v>2008</v>
      </c>
      <c r="D63" s="113">
        <f>D62*(1+AC12/100)</f>
        <v>1</v>
      </c>
      <c r="E63" s="113">
        <f>E62*(1+AE12/100)</f>
        <v>1</v>
      </c>
      <c r="F63" s="113">
        <f t="shared" ref="F63:F69" si="28">F62*(1+AC37/100)</f>
        <v>1</v>
      </c>
      <c r="G63" s="113">
        <f t="shared" ref="G63:G70" si="29">G62*(1+AE37/100)</f>
        <v>1</v>
      </c>
      <c r="H63" s="114">
        <f t="shared" ref="H63:K80" si="30">(D62*2+D63*10)/12</f>
        <v>1</v>
      </c>
      <c r="I63" s="114">
        <f t="shared" si="30"/>
        <v>1</v>
      </c>
      <c r="J63" s="114">
        <f t="shared" si="30"/>
        <v>1</v>
      </c>
      <c r="K63" s="114">
        <f t="shared" si="30"/>
        <v>1</v>
      </c>
      <c r="L63" s="115">
        <v>30.735563756320165</v>
      </c>
      <c r="M63" s="115">
        <v>69.264436243679825</v>
      </c>
      <c r="N63" s="115">
        <v>7.2135651823273568</v>
      </c>
      <c r="O63" s="118">
        <f t="shared" ref="O63:O80" si="31">J63/H63</f>
        <v>1</v>
      </c>
      <c r="P63" s="118">
        <f t="shared" ref="P63:P80" si="32">(P62*(K63/K62)/(I63/I62)*(100-N63)+O63*N63)/100</f>
        <v>1</v>
      </c>
      <c r="Q63" s="118">
        <f t="shared" ref="Q63:Q80" si="33">(L63*O63+M63*P63)/100</f>
        <v>0.99999999999999989</v>
      </c>
    </row>
    <row r="64" spans="2:35">
      <c r="B64" s="78">
        <v>2009</v>
      </c>
      <c r="C64" s="116">
        <v>16.606352913616998</v>
      </c>
      <c r="D64" s="113">
        <f>D63*(1+AC13/100)</f>
        <v>1</v>
      </c>
      <c r="E64" s="113">
        <f>E63*(1+AE13/100)</f>
        <v>1</v>
      </c>
      <c r="F64" s="113">
        <f t="shared" si="28"/>
        <v>1</v>
      </c>
      <c r="G64" s="113">
        <f t="shared" si="29"/>
        <v>1</v>
      </c>
      <c r="H64" s="114">
        <f t="shared" si="30"/>
        <v>1</v>
      </c>
      <c r="I64" s="114">
        <f t="shared" si="30"/>
        <v>1</v>
      </c>
      <c r="J64" s="114">
        <f t="shared" si="30"/>
        <v>1</v>
      </c>
      <c r="K64" s="114">
        <f t="shared" si="30"/>
        <v>1</v>
      </c>
      <c r="L64" s="115">
        <v>30.29729450460799</v>
      </c>
      <c r="M64" s="115">
        <v>69.70270549539201</v>
      </c>
      <c r="N64" s="115">
        <v>7.551935490162057</v>
      </c>
      <c r="O64" s="118">
        <f t="shared" si="31"/>
        <v>1</v>
      </c>
      <c r="P64" s="118">
        <f t="shared" si="32"/>
        <v>1</v>
      </c>
      <c r="Q64" s="118">
        <f t="shared" si="33"/>
        <v>1</v>
      </c>
    </row>
    <row r="65" spans="2:17">
      <c r="B65" s="78">
        <v>2010</v>
      </c>
      <c r="C65" s="116">
        <v>17.339583649371001</v>
      </c>
      <c r="D65" s="113">
        <f>D64*(1+AC14/100)</f>
        <v>1</v>
      </c>
      <c r="E65" s="113">
        <f>E64*(1+AE14/100)</f>
        <v>1</v>
      </c>
      <c r="F65" s="113">
        <f t="shared" si="28"/>
        <v>1</v>
      </c>
      <c r="G65" s="113">
        <f t="shared" si="29"/>
        <v>1</v>
      </c>
      <c r="H65" s="114">
        <f t="shared" si="30"/>
        <v>1</v>
      </c>
      <c r="I65" s="114">
        <f t="shared" si="30"/>
        <v>1</v>
      </c>
      <c r="J65" s="114">
        <f t="shared" si="30"/>
        <v>1</v>
      </c>
      <c r="K65" s="114">
        <f t="shared" si="30"/>
        <v>1</v>
      </c>
      <c r="L65" s="115">
        <v>29.855767293703988</v>
      </c>
      <c r="M65" s="115">
        <v>70.144232706296009</v>
      </c>
      <c r="N65" s="115">
        <v>6.5530146706796213</v>
      </c>
      <c r="O65" s="118">
        <f t="shared" si="31"/>
        <v>1</v>
      </c>
      <c r="P65" s="118">
        <f t="shared" si="32"/>
        <v>1</v>
      </c>
      <c r="Q65" s="118">
        <f t="shared" si="33"/>
        <v>1</v>
      </c>
    </row>
    <row r="66" spans="2:17">
      <c r="B66" s="78">
        <v>2011</v>
      </c>
      <c r="C66" s="116">
        <v>18.017459079047999</v>
      </c>
      <c r="D66" s="113">
        <f>D65*(1+AC15/100)</f>
        <v>1</v>
      </c>
      <c r="E66" s="113">
        <f>E65*(1+AE15/100)</f>
        <v>1</v>
      </c>
      <c r="F66" s="113">
        <f t="shared" si="28"/>
        <v>0.996</v>
      </c>
      <c r="G66" s="113">
        <f t="shared" si="29"/>
        <v>0.996</v>
      </c>
      <c r="H66" s="114">
        <f t="shared" si="30"/>
        <v>1</v>
      </c>
      <c r="I66" s="114">
        <f t="shared" si="30"/>
        <v>1</v>
      </c>
      <c r="J66" s="114">
        <f t="shared" si="30"/>
        <v>0.9966666666666667</v>
      </c>
      <c r="K66" s="114">
        <f t="shared" si="30"/>
        <v>0.9966666666666667</v>
      </c>
      <c r="L66" s="115">
        <v>28.830390137652579</v>
      </c>
      <c r="M66" s="115">
        <v>71.169609862347414</v>
      </c>
      <c r="N66" s="115">
        <v>6.7968670614559459</v>
      </c>
      <c r="O66" s="118">
        <f t="shared" si="31"/>
        <v>0.9966666666666667</v>
      </c>
      <c r="P66" s="118">
        <f t="shared" si="32"/>
        <v>0.99666666666666681</v>
      </c>
      <c r="Q66" s="118">
        <f t="shared" si="33"/>
        <v>0.99666666666666659</v>
      </c>
    </row>
    <row r="67" spans="2:17">
      <c r="B67" s="78">
        <v>2012</v>
      </c>
      <c r="C67" s="116">
        <v>18.694090263812999</v>
      </c>
      <c r="D67" s="117">
        <f t="shared" ref="D67:D73" si="34">D66*(1+MAX(0,(AC16-AF16))/100)</f>
        <v>1.0008999999999999</v>
      </c>
      <c r="E67" s="117">
        <f t="shared" ref="E67:E73" si="35">E66*(1+MAX(0,(AE16-AF16))/100)</f>
        <v>1</v>
      </c>
      <c r="F67" s="114">
        <f t="shared" si="28"/>
        <v>0.996</v>
      </c>
      <c r="G67" s="114">
        <f t="shared" si="29"/>
        <v>0.996</v>
      </c>
      <c r="H67" s="114">
        <f t="shared" si="30"/>
        <v>1.0007499999999998</v>
      </c>
      <c r="I67" s="114">
        <f t="shared" si="30"/>
        <v>1</v>
      </c>
      <c r="J67" s="114">
        <f t="shared" si="30"/>
        <v>0.99600000000000011</v>
      </c>
      <c r="K67" s="114">
        <f t="shared" si="30"/>
        <v>0.99600000000000011</v>
      </c>
      <c r="L67" s="115">
        <v>28.570150602869273</v>
      </c>
      <c r="M67" s="115">
        <v>71.429849397130724</v>
      </c>
      <c r="N67" s="115">
        <v>5.7418108812893491</v>
      </c>
      <c r="O67" s="118">
        <f t="shared" si="31"/>
        <v>0.99525355983012775</v>
      </c>
      <c r="P67" s="118">
        <f t="shared" si="32"/>
        <v>0.99595714081710407</v>
      </c>
      <c r="Q67" s="118">
        <f t="shared" si="33"/>
        <v>0.99575612666951174</v>
      </c>
    </row>
    <row r="68" spans="2:17">
      <c r="B68" s="78">
        <v>2013</v>
      </c>
      <c r="C68" s="116">
        <v>19.312068112632002</v>
      </c>
      <c r="D68" s="114">
        <f t="shared" si="34"/>
        <v>1.0165232406318032</v>
      </c>
      <c r="E68" s="114">
        <f t="shared" si="35"/>
        <v>1.0013000000000001</v>
      </c>
      <c r="F68" s="114">
        <f t="shared" si="28"/>
        <v>0.996</v>
      </c>
      <c r="G68" s="114">
        <f t="shared" si="29"/>
        <v>0.996</v>
      </c>
      <c r="H68" s="114">
        <f t="shared" si="30"/>
        <v>1.0139193671931694</v>
      </c>
      <c r="I68" s="114">
        <f t="shared" si="30"/>
        <v>1.0010833333333335</v>
      </c>
      <c r="J68" s="114">
        <f t="shared" si="30"/>
        <v>0.99600000000000011</v>
      </c>
      <c r="K68" s="114">
        <f t="shared" si="30"/>
        <v>0.99600000000000011</v>
      </c>
      <c r="L68" s="115">
        <v>28.982937290222708</v>
      </c>
      <c r="M68" s="115">
        <v>71.017062709777278</v>
      </c>
      <c r="N68" s="115">
        <v>4.482136384000075</v>
      </c>
      <c r="O68" s="118">
        <f t="shared" si="31"/>
        <v>0.98232663486567429</v>
      </c>
      <c r="P68" s="118">
        <f t="shared" si="32"/>
        <v>0.9943167248197804</v>
      </c>
      <c r="Q68" s="118">
        <f t="shared" si="33"/>
        <v>0.99084164456734047</v>
      </c>
    </row>
    <row r="69" spans="2:17">
      <c r="B69" s="78">
        <v>2014</v>
      </c>
      <c r="C69" s="116">
        <v>19.816097629839</v>
      </c>
      <c r="D69" s="114">
        <f t="shared" si="34"/>
        <v>1.0391026598309472</v>
      </c>
      <c r="E69" s="114">
        <f t="shared" si="35"/>
        <v>1.0063065</v>
      </c>
      <c r="F69" s="114">
        <f t="shared" si="28"/>
        <v>0.996</v>
      </c>
      <c r="G69" s="114">
        <f t="shared" si="29"/>
        <v>0.996</v>
      </c>
      <c r="H69" s="114">
        <f t="shared" si="30"/>
        <v>1.0353394232977564</v>
      </c>
      <c r="I69" s="114">
        <f t="shared" si="30"/>
        <v>1.0054720833333333</v>
      </c>
      <c r="J69" s="114">
        <f t="shared" si="30"/>
        <v>0.99600000000000011</v>
      </c>
      <c r="K69" s="114">
        <f t="shared" si="30"/>
        <v>0.99600000000000011</v>
      </c>
      <c r="L69" s="115">
        <v>27.802210041261965</v>
      </c>
      <c r="M69" s="115">
        <v>72.197789958738042</v>
      </c>
      <c r="N69" s="115">
        <v>5.8901509533818901</v>
      </c>
      <c r="O69" s="118">
        <f t="shared" si="31"/>
        <v>0.96200335618202137</v>
      </c>
      <c r="P69" s="118">
        <f t="shared" si="32"/>
        <v>0.98832899625304971</v>
      </c>
      <c r="Q69" s="118">
        <f t="shared" si="33"/>
        <v>0.9810098865057959</v>
      </c>
    </row>
    <row r="70" spans="2:17">
      <c r="B70" s="78">
        <v>2015</v>
      </c>
      <c r="C70" s="116">
        <v>20.543207747305999</v>
      </c>
      <c r="D70" s="114">
        <f t="shared" si="34"/>
        <v>1.0586330191262416</v>
      </c>
      <c r="E70" s="114">
        <f t="shared" si="35"/>
        <v>1.01606767305</v>
      </c>
      <c r="F70" s="117">
        <f t="shared" ref="F70:F80" si="36">F69*(1+MAX(0,(AC44-AF44))/100)</f>
        <v>0.99669719999999995</v>
      </c>
      <c r="G70" s="114">
        <f t="shared" si="29"/>
        <v>0.996</v>
      </c>
      <c r="H70" s="114">
        <f t="shared" si="30"/>
        <v>1.0553779592436925</v>
      </c>
      <c r="I70" s="114">
        <f t="shared" si="30"/>
        <v>1.014440810875</v>
      </c>
      <c r="J70" s="114">
        <f t="shared" si="30"/>
        <v>0.99658099999999994</v>
      </c>
      <c r="K70" s="114">
        <f t="shared" si="30"/>
        <v>0.99600000000000011</v>
      </c>
      <c r="L70" s="115">
        <v>26.255381772560025</v>
      </c>
      <c r="M70" s="115">
        <v>73.744618227439972</v>
      </c>
      <c r="N70" s="115">
        <v>6.9324417948137542</v>
      </c>
      <c r="O70" s="118">
        <f t="shared" si="31"/>
        <v>0.94428824410372592</v>
      </c>
      <c r="P70" s="118">
        <f t="shared" si="32"/>
        <v>0.97714377306423361</v>
      </c>
      <c r="Q70" s="118">
        <f t="shared" si="33"/>
        <v>0.9685174285022583</v>
      </c>
    </row>
    <row r="71" spans="2:17">
      <c r="B71" s="78">
        <v>2016</v>
      </c>
      <c r="C71" s="116">
        <v>21.194898438776999</v>
      </c>
      <c r="D71" s="114">
        <f t="shared" si="34"/>
        <v>1.079890214321664</v>
      </c>
      <c r="E71" s="114">
        <f t="shared" si="35"/>
        <v>1.02968297986887</v>
      </c>
      <c r="F71" s="114">
        <f t="shared" si="36"/>
        <v>1.0040727592800001</v>
      </c>
      <c r="G71" s="117">
        <f t="shared" ref="G71:G80" si="37">G70*(1+MAX(0,(AE45-AF45))/100)</f>
        <v>0.996</v>
      </c>
      <c r="H71" s="114">
        <f t="shared" si="30"/>
        <v>1.0763473484557602</v>
      </c>
      <c r="I71" s="114">
        <f t="shared" si="30"/>
        <v>1.0274137620657251</v>
      </c>
      <c r="J71" s="114">
        <f t="shared" si="30"/>
        <v>1.0028434993999999</v>
      </c>
      <c r="K71" s="114">
        <f t="shared" si="30"/>
        <v>0.99600000000000011</v>
      </c>
      <c r="L71" s="115">
        <v>24.166814215271248</v>
      </c>
      <c r="M71" s="115">
        <v>75.833185784728741</v>
      </c>
      <c r="N71" s="115">
        <v>6.7433895465510778</v>
      </c>
      <c r="O71" s="118">
        <f t="shared" si="31"/>
        <v>0.93170991765695665</v>
      </c>
      <c r="P71" s="118">
        <f t="shared" si="32"/>
        <v>0.9625738022861603</v>
      </c>
      <c r="Q71" s="118">
        <f t="shared" si="33"/>
        <v>0.95511498462820499</v>
      </c>
    </row>
    <row r="72" spans="2:17">
      <c r="B72" s="78">
        <v>2017</v>
      </c>
      <c r="C72" s="116">
        <v>21.472082759850998</v>
      </c>
      <c r="D72" s="114">
        <f t="shared" si="34"/>
        <v>1.0825829328751324</v>
      </c>
      <c r="E72" s="114">
        <f t="shared" si="35"/>
        <v>1.02968297986887</v>
      </c>
      <c r="F72" s="114">
        <f t="shared" si="36"/>
        <v>1.0107941707089616</v>
      </c>
      <c r="G72" s="114">
        <f t="shared" si="37"/>
        <v>0.996</v>
      </c>
      <c r="H72" s="114">
        <f t="shared" si="30"/>
        <v>1.0821341464495544</v>
      </c>
      <c r="I72" s="114">
        <f t="shared" si="30"/>
        <v>1.02968297986887</v>
      </c>
      <c r="J72" s="114">
        <f t="shared" si="30"/>
        <v>1.0096739354708013</v>
      </c>
      <c r="K72" s="114">
        <f t="shared" si="30"/>
        <v>0.99600000000000011</v>
      </c>
      <c r="L72" s="115">
        <v>21.766290836087112</v>
      </c>
      <c r="M72" s="115">
        <v>78.233709163912891</v>
      </c>
      <c r="N72" s="115">
        <v>6.3182584014939787</v>
      </c>
      <c r="O72" s="118">
        <f t="shared" si="31"/>
        <v>0.93303953006520257</v>
      </c>
      <c r="P72" s="118">
        <f t="shared" si="32"/>
        <v>0.95872045884561419</v>
      </c>
      <c r="Q72" s="118">
        <f t="shared" si="33"/>
        <v>0.95313067319786138</v>
      </c>
    </row>
    <row r="73" spans="2:17">
      <c r="B73" s="78">
        <v>2018</v>
      </c>
      <c r="C73" s="116">
        <v>21.855427428523001</v>
      </c>
      <c r="D73" s="114">
        <f t="shared" si="34"/>
        <v>1.0887828417975889</v>
      </c>
      <c r="E73" s="114">
        <f t="shared" si="35"/>
        <v>1.029785948166857</v>
      </c>
      <c r="F73" s="114">
        <f t="shared" si="36"/>
        <v>1.0184545263952647</v>
      </c>
      <c r="G73" s="114">
        <f t="shared" si="37"/>
        <v>0.99609959999999997</v>
      </c>
      <c r="H73" s="114">
        <f t="shared" si="30"/>
        <v>1.0877495236438461</v>
      </c>
      <c r="I73" s="114">
        <f t="shared" si="30"/>
        <v>1.0297687867838592</v>
      </c>
      <c r="J73" s="114">
        <f t="shared" si="30"/>
        <v>1.0171778004475474</v>
      </c>
      <c r="K73" s="114">
        <f t="shared" si="30"/>
        <v>0.99608299999999994</v>
      </c>
      <c r="L73" s="115">
        <v>20.55781895617293</v>
      </c>
      <c r="M73" s="115">
        <v>79.442181043827077</v>
      </c>
      <c r="N73" s="115">
        <v>5.5093459359943466</v>
      </c>
      <c r="O73" s="118">
        <f t="shared" si="31"/>
        <v>0.93512134764270827</v>
      </c>
      <c r="P73" s="118">
        <f t="shared" si="32"/>
        <v>0.95742030217162588</v>
      </c>
      <c r="Q73" s="118">
        <f t="shared" si="33"/>
        <v>0.95283612347045177</v>
      </c>
    </row>
    <row r="74" spans="2:17">
      <c r="B74" s="78">
        <v>2019</v>
      </c>
      <c r="C74" s="116">
        <v>22.080947427344</v>
      </c>
      <c r="D74" s="119">
        <f>D73*(1+(AC23-0.86)/100)</f>
        <v>1.0999255659042622</v>
      </c>
      <c r="E74" s="119">
        <f>E73*(1+(AE23-0.86)/100)</f>
        <v>1.0312276484942906</v>
      </c>
      <c r="F74" s="114">
        <f t="shared" si="36"/>
        <v>1.029035717531533</v>
      </c>
      <c r="G74" s="114">
        <f t="shared" si="37"/>
        <v>0.9966972597599999</v>
      </c>
      <c r="H74" s="114">
        <f t="shared" si="30"/>
        <v>1.0980684452198166</v>
      </c>
      <c r="I74" s="114">
        <f t="shared" si="30"/>
        <v>1.030987365106385</v>
      </c>
      <c r="J74" s="114">
        <f t="shared" si="30"/>
        <v>1.0272721856754883</v>
      </c>
      <c r="K74" s="114">
        <f t="shared" si="30"/>
        <v>0.99659764979999987</v>
      </c>
      <c r="L74" s="115">
        <v>19.00924714086284</v>
      </c>
      <c r="M74" s="115">
        <v>80.990752859137146</v>
      </c>
      <c r="N74" s="115">
        <v>5.1224776156385845</v>
      </c>
      <c r="O74" s="118">
        <f t="shared" si="31"/>
        <v>0.93552655132517171</v>
      </c>
      <c r="P74" s="118">
        <f t="shared" si="32"/>
        <v>0.95569392093616301</v>
      </c>
      <c r="Q74" s="118">
        <f t="shared" si="33"/>
        <v>0.95186025580499833</v>
      </c>
    </row>
    <row r="75" spans="2:17">
      <c r="B75" s="78">
        <v>2020</v>
      </c>
      <c r="C75" s="116">
        <v>22.434305415497001</v>
      </c>
      <c r="D75" s="120">
        <f t="shared" ref="D75:D80" si="38">D74*(1+AC24/100)</f>
        <v>1.1266116087181564</v>
      </c>
      <c r="E75" s="120">
        <f t="shared" ref="E75:E80" si="39">E74*(1+AE24/100)</f>
        <v>1.0415399249792334</v>
      </c>
      <c r="F75" s="114">
        <f t="shared" si="36"/>
        <v>1.046361597935763</v>
      </c>
      <c r="G75" s="114">
        <f t="shared" si="37"/>
        <v>0.99859098455354389</v>
      </c>
      <c r="H75" s="114">
        <f t="shared" si="30"/>
        <v>1.1221639349158405</v>
      </c>
      <c r="I75" s="114">
        <f t="shared" si="30"/>
        <v>1.039821212231743</v>
      </c>
      <c r="J75" s="114">
        <f t="shared" si="30"/>
        <v>1.0434739512017248</v>
      </c>
      <c r="K75" s="114">
        <f t="shared" si="30"/>
        <v>0.99827536375461978</v>
      </c>
      <c r="L75" s="115">
        <v>17.630347377837573</v>
      </c>
      <c r="M75" s="115">
        <v>82.369652622162434</v>
      </c>
      <c r="N75" s="115">
        <v>4.7748085590240397</v>
      </c>
      <c r="O75" s="118">
        <f t="shared" si="31"/>
        <v>0.92987657037826899</v>
      </c>
      <c r="P75" s="118">
        <f t="shared" si="32"/>
        <v>0.94824874496500033</v>
      </c>
      <c r="Q75" s="118">
        <f t="shared" si="33"/>
        <v>0.94500966676449683</v>
      </c>
    </row>
    <row r="76" spans="2:17">
      <c r="B76" s="78">
        <v>2021</v>
      </c>
      <c r="C76" s="116">
        <v>22.998879642686997</v>
      </c>
      <c r="D76" s="120">
        <f t="shared" si="38"/>
        <v>1.1547768989361105</v>
      </c>
      <c r="E76" s="120">
        <f t="shared" si="39"/>
        <v>1.0519553242290258</v>
      </c>
      <c r="F76" s="114">
        <f t="shared" si="36"/>
        <v>1.0681026891881999</v>
      </c>
      <c r="G76" s="114">
        <f t="shared" si="37"/>
        <v>1.0006880256211064</v>
      </c>
      <c r="H76" s="114">
        <f t="shared" si="30"/>
        <v>1.1500826838997849</v>
      </c>
      <c r="I76" s="114">
        <f t="shared" si="30"/>
        <v>1.0502194243540603</v>
      </c>
      <c r="J76" s="114">
        <f t="shared" si="30"/>
        <v>1.0644791739794603</v>
      </c>
      <c r="K76" s="114">
        <f t="shared" si="30"/>
        <v>1.0003385187765126</v>
      </c>
      <c r="L76" s="115">
        <v>17.161473204442199</v>
      </c>
      <c r="M76" s="115">
        <v>82.838526795557812</v>
      </c>
      <c r="N76" s="115">
        <v>4.4751170606393229</v>
      </c>
      <c r="O76" s="118">
        <f t="shared" si="31"/>
        <v>0.92556751691099826</v>
      </c>
      <c r="P76" s="118">
        <f t="shared" si="32"/>
        <v>0.94011880996309216</v>
      </c>
      <c r="Q76" s="118">
        <f t="shared" si="33"/>
        <v>0.93762159370505738</v>
      </c>
    </row>
    <row r="77" spans="2:17">
      <c r="B77" s="78">
        <v>2022</v>
      </c>
      <c r="C77" s="116">
        <v>23.385759684499</v>
      </c>
      <c r="D77" s="120">
        <f t="shared" si="38"/>
        <v>1.1836463214095134</v>
      </c>
      <c r="E77" s="120">
        <f t="shared" si="39"/>
        <v>1.0624748774713162</v>
      </c>
      <c r="F77" s="114">
        <f t="shared" si="36"/>
        <v>1.0915909601376581</v>
      </c>
      <c r="G77" s="114">
        <f t="shared" si="37"/>
        <v>1.0039902961056562</v>
      </c>
      <c r="H77" s="114">
        <f t="shared" si="30"/>
        <v>1.1788347509972796</v>
      </c>
      <c r="I77" s="114">
        <f t="shared" si="30"/>
        <v>1.0607216185976009</v>
      </c>
      <c r="J77" s="114">
        <f t="shared" si="30"/>
        <v>1.0876762483127485</v>
      </c>
      <c r="K77" s="114">
        <f t="shared" si="30"/>
        <v>1.0034399176915645</v>
      </c>
      <c r="L77" s="115">
        <v>16.1604208067188</v>
      </c>
      <c r="M77" s="115">
        <v>83.83957919328121</v>
      </c>
      <c r="N77" s="115">
        <v>4.3514578396066188</v>
      </c>
      <c r="O77" s="118">
        <f t="shared" si="31"/>
        <v>0.92267066897424577</v>
      </c>
      <c r="P77" s="118">
        <f t="shared" si="32"/>
        <v>0.93321675514057045</v>
      </c>
      <c r="Q77" s="118">
        <f t="shared" si="33"/>
        <v>0.93151246323745329</v>
      </c>
    </row>
    <row r="78" spans="2:17">
      <c r="B78" s="78">
        <v>2023</v>
      </c>
      <c r="C78" s="116">
        <v>23.723276301697002</v>
      </c>
      <c r="D78" s="120">
        <f t="shared" si="38"/>
        <v>1.2132374794447514</v>
      </c>
      <c r="E78" s="120">
        <f t="shared" si="39"/>
        <v>1.0730996262460293</v>
      </c>
      <c r="F78" s="114">
        <f t="shared" si="36"/>
        <v>1.1132483513081226</v>
      </c>
      <c r="G78" s="114">
        <f t="shared" si="37"/>
        <v>1.007504262142026</v>
      </c>
      <c r="H78" s="114">
        <f t="shared" si="30"/>
        <v>1.2083056197722117</v>
      </c>
      <c r="I78" s="114">
        <f t="shared" si="30"/>
        <v>1.071328834783577</v>
      </c>
      <c r="J78" s="114">
        <f t="shared" si="30"/>
        <v>1.1096387861130452</v>
      </c>
      <c r="K78" s="114">
        <f t="shared" si="30"/>
        <v>1.0069186011359645</v>
      </c>
      <c r="L78" s="115">
        <v>15.117121151199129</v>
      </c>
      <c r="M78" s="115">
        <v>84.882878848800857</v>
      </c>
      <c r="N78" s="115">
        <v>4.2124906696118174</v>
      </c>
      <c r="O78" s="118">
        <f t="shared" si="31"/>
        <v>0.91834281654854255</v>
      </c>
      <c r="P78" s="118">
        <f t="shared" si="32"/>
        <v>0.9268079164381936</v>
      </c>
      <c r="Q78" s="118">
        <f t="shared" si="33"/>
        <v>0.92552823703230491</v>
      </c>
    </row>
    <row r="79" spans="2:17">
      <c r="B79" s="78">
        <v>2024</v>
      </c>
      <c r="C79" s="116">
        <v>24.278894667971997</v>
      </c>
      <c r="D79" s="120">
        <f t="shared" si="38"/>
        <v>1.2435684164308702</v>
      </c>
      <c r="E79" s="120">
        <f t="shared" si="39"/>
        <v>1.0838306225084895</v>
      </c>
      <c r="F79" s="114">
        <f t="shared" si="36"/>
        <v>1.1332165394635227</v>
      </c>
      <c r="G79" s="114">
        <f t="shared" si="37"/>
        <v>1.0111312774857373</v>
      </c>
      <c r="H79" s="114">
        <f t="shared" si="30"/>
        <v>1.238513260266517</v>
      </c>
      <c r="I79" s="114">
        <f t="shared" si="30"/>
        <v>1.0820421231314128</v>
      </c>
      <c r="J79" s="114">
        <f t="shared" si="30"/>
        <v>1.1298885081042893</v>
      </c>
      <c r="K79" s="114">
        <f t="shared" si="30"/>
        <v>1.0105267749284521</v>
      </c>
      <c r="L79" s="115">
        <v>14.984253730997269</v>
      </c>
      <c r="M79" s="115">
        <v>85.015746269002733</v>
      </c>
      <c r="N79" s="115">
        <v>4.0805886731755239</v>
      </c>
      <c r="O79" s="118">
        <f t="shared" si="31"/>
        <v>0.91229423563955014</v>
      </c>
      <c r="P79" s="118">
        <f t="shared" si="32"/>
        <v>0.92056784999797814</v>
      </c>
      <c r="Q79" s="118">
        <f t="shared" si="33"/>
        <v>0.91932811062978714</v>
      </c>
    </row>
    <row r="80" spans="2:17">
      <c r="B80" s="78">
        <v>2025</v>
      </c>
      <c r="C80" s="116">
        <v>24.629566376543</v>
      </c>
      <c r="D80" s="120">
        <f t="shared" si="38"/>
        <v>1.2746576268416421</v>
      </c>
      <c r="E80" s="120">
        <f t="shared" si="39"/>
        <v>1.0946689287335745</v>
      </c>
      <c r="F80" s="114">
        <f t="shared" si="36"/>
        <v>1.1518009221849037</v>
      </c>
      <c r="G80" s="114">
        <f t="shared" si="37"/>
        <v>1.014569123829189</v>
      </c>
      <c r="H80" s="114">
        <f t="shared" si="30"/>
        <v>1.26947609177318</v>
      </c>
      <c r="I80" s="114">
        <f t="shared" si="30"/>
        <v>1.0928625443627269</v>
      </c>
      <c r="J80" s="114">
        <f t="shared" si="30"/>
        <v>1.1487035250646735</v>
      </c>
      <c r="K80" s="114">
        <f t="shared" si="30"/>
        <v>1.0139961494386136</v>
      </c>
      <c r="L80" s="115">
        <v>14.230912439958791</v>
      </c>
      <c r="M80" s="115">
        <v>85.7690875600412</v>
      </c>
      <c r="N80" s="115">
        <v>3.996614754364693</v>
      </c>
      <c r="O80" s="118">
        <f t="shared" si="31"/>
        <v>0.90486424479265803</v>
      </c>
      <c r="P80" s="118">
        <f t="shared" si="32"/>
        <v>0.91419414583113534</v>
      </c>
      <c r="Q80" s="118">
        <f t="shared" si="33"/>
        <v>0.91286641578361472</v>
      </c>
    </row>
    <row r="83" spans="2:17">
      <c r="B83" s="78" t="s">
        <v>78</v>
      </c>
    </row>
    <row r="84" spans="2:17">
      <c r="C84" s="78" t="s">
        <v>57</v>
      </c>
      <c r="D84" s="78" t="s">
        <v>64</v>
      </c>
      <c r="H84" s="78" t="s">
        <v>65</v>
      </c>
      <c r="L84" s="78" t="s">
        <v>66</v>
      </c>
      <c r="O84" s="78" t="s">
        <v>67</v>
      </c>
    </row>
    <row r="85" spans="2:17">
      <c r="C85" s="78" t="s">
        <v>59</v>
      </c>
      <c r="D85" s="79" t="s">
        <v>68</v>
      </c>
      <c r="E85" s="79"/>
      <c r="F85" s="79" t="s">
        <v>69</v>
      </c>
      <c r="G85" s="79"/>
      <c r="H85" s="79" t="s">
        <v>68</v>
      </c>
      <c r="I85" s="79"/>
      <c r="J85" s="79" t="s">
        <v>69</v>
      </c>
      <c r="K85" s="79"/>
      <c r="L85" s="106" t="s">
        <v>70</v>
      </c>
      <c r="M85" s="106" t="s">
        <v>71</v>
      </c>
      <c r="N85" s="106" t="s">
        <v>72</v>
      </c>
      <c r="O85" s="79"/>
      <c r="P85" s="79"/>
      <c r="Q85" s="80"/>
    </row>
    <row r="86" spans="2:17">
      <c r="D86" s="107" t="s">
        <v>73</v>
      </c>
      <c r="E86" s="80" t="s">
        <v>42</v>
      </c>
      <c r="F86" s="107" t="s">
        <v>73</v>
      </c>
      <c r="G86" s="80" t="s">
        <v>42</v>
      </c>
      <c r="H86" s="107" t="s">
        <v>73</v>
      </c>
      <c r="I86" s="80" t="s">
        <v>42</v>
      </c>
      <c r="J86" s="107" t="s">
        <v>73</v>
      </c>
      <c r="K86" s="80" t="s">
        <v>42</v>
      </c>
      <c r="L86" s="108" t="s">
        <v>74</v>
      </c>
      <c r="M86" s="108" t="s">
        <v>74</v>
      </c>
      <c r="N86" s="108" t="s">
        <v>75</v>
      </c>
      <c r="O86" s="109" t="s">
        <v>70</v>
      </c>
      <c r="P86" s="109" t="s">
        <v>71</v>
      </c>
      <c r="Q86" s="109" t="s">
        <v>76</v>
      </c>
    </row>
    <row r="87" spans="2:17">
      <c r="B87" s="78">
        <v>2007</v>
      </c>
      <c r="D87" s="113">
        <v>1</v>
      </c>
      <c r="E87" s="113">
        <v>1</v>
      </c>
      <c r="F87" s="113">
        <v>1</v>
      </c>
      <c r="G87" s="113">
        <v>1</v>
      </c>
      <c r="H87" s="114">
        <v>1</v>
      </c>
      <c r="I87" s="114">
        <v>1</v>
      </c>
      <c r="J87" s="114">
        <v>1</v>
      </c>
      <c r="K87" s="114">
        <v>1</v>
      </c>
      <c r="L87" s="115"/>
      <c r="M87" s="115"/>
      <c r="N87" s="115"/>
      <c r="O87" s="118"/>
      <c r="P87" s="118">
        <v>1</v>
      </c>
      <c r="Q87" s="118"/>
    </row>
    <row r="88" spans="2:17">
      <c r="B88" s="78">
        <v>2008</v>
      </c>
      <c r="D88" s="113">
        <f t="shared" ref="D88:E91" si="40">D87*(1+AD12/100)</f>
        <v>1</v>
      </c>
      <c r="E88" s="113">
        <f t="shared" si="40"/>
        <v>1</v>
      </c>
      <c r="F88" s="113">
        <f t="shared" ref="F88:G94" si="41">F87*(1+AD37/100)</f>
        <v>1</v>
      </c>
      <c r="G88" s="113">
        <f t="shared" si="41"/>
        <v>1</v>
      </c>
      <c r="H88" s="114">
        <f t="shared" ref="H88:K105" si="42">(D87*2+D88*10)/12</f>
        <v>1</v>
      </c>
      <c r="I88" s="114">
        <f t="shared" si="42"/>
        <v>1</v>
      </c>
      <c r="J88" s="114">
        <f t="shared" si="42"/>
        <v>1</v>
      </c>
      <c r="K88" s="114">
        <f t="shared" si="42"/>
        <v>1</v>
      </c>
      <c r="L88" s="115">
        <v>34.755722357060257</v>
      </c>
      <c r="M88" s="115">
        <v>65.244277642939736</v>
      </c>
      <c r="N88" s="115">
        <v>5.1338629794234247</v>
      </c>
      <c r="O88" s="118">
        <f t="shared" ref="O88:O105" si="43">J88/H88</f>
        <v>1</v>
      </c>
      <c r="P88" s="118">
        <f t="shared" ref="P88:P105" si="44">(P87*(K88/K87)/(I88/I87)*(100-N88)+O88*N88)/100</f>
        <v>1</v>
      </c>
      <c r="Q88" s="118">
        <f t="shared" ref="Q88:Q105" si="45">(L88*O88+M88*P88)/100</f>
        <v>1</v>
      </c>
    </row>
    <row r="89" spans="2:17">
      <c r="B89" s="78">
        <v>2009</v>
      </c>
      <c r="C89" s="116">
        <v>5.9731371652001002</v>
      </c>
      <c r="D89" s="113">
        <f t="shared" si="40"/>
        <v>1</v>
      </c>
      <c r="E89" s="113">
        <f t="shared" si="40"/>
        <v>1</v>
      </c>
      <c r="F89" s="113">
        <f t="shared" si="41"/>
        <v>1</v>
      </c>
      <c r="G89" s="113">
        <f t="shared" si="41"/>
        <v>1</v>
      </c>
      <c r="H89" s="114">
        <f t="shared" si="42"/>
        <v>1</v>
      </c>
      <c r="I89" s="114">
        <f t="shared" si="42"/>
        <v>1</v>
      </c>
      <c r="J89" s="114">
        <f t="shared" si="42"/>
        <v>1</v>
      </c>
      <c r="K89" s="114">
        <f t="shared" si="42"/>
        <v>1</v>
      </c>
      <c r="L89" s="115">
        <v>30.113658937739729</v>
      </c>
      <c r="M89" s="115">
        <v>69.886341062260271</v>
      </c>
      <c r="N89" s="115">
        <v>5.4729829931589595</v>
      </c>
      <c r="O89" s="118">
        <f t="shared" si="43"/>
        <v>1</v>
      </c>
      <c r="P89" s="118">
        <f t="shared" si="44"/>
        <v>1</v>
      </c>
      <c r="Q89" s="118">
        <f t="shared" si="45"/>
        <v>1</v>
      </c>
    </row>
    <row r="90" spans="2:17">
      <c r="B90" s="78">
        <v>2010</v>
      </c>
      <c r="C90" s="116">
        <v>5.7768713934922005</v>
      </c>
      <c r="D90" s="113">
        <f t="shared" si="40"/>
        <v>1</v>
      </c>
      <c r="E90" s="113">
        <f t="shared" si="40"/>
        <v>1</v>
      </c>
      <c r="F90" s="113">
        <f t="shared" si="41"/>
        <v>1</v>
      </c>
      <c r="G90" s="113">
        <f t="shared" si="41"/>
        <v>1</v>
      </c>
      <c r="H90" s="114">
        <f t="shared" si="42"/>
        <v>1</v>
      </c>
      <c r="I90" s="114">
        <f t="shared" si="42"/>
        <v>1</v>
      </c>
      <c r="J90" s="114">
        <f t="shared" si="42"/>
        <v>1</v>
      </c>
      <c r="K90" s="114">
        <f t="shared" si="42"/>
        <v>1</v>
      </c>
      <c r="L90" s="115">
        <v>26.831894025784262</v>
      </c>
      <c r="M90" s="115">
        <v>73.168105974215734</v>
      </c>
      <c r="N90" s="115">
        <v>4.586805314952116</v>
      </c>
      <c r="O90" s="118">
        <f t="shared" si="43"/>
        <v>1</v>
      </c>
      <c r="P90" s="118">
        <f t="shared" si="44"/>
        <v>1</v>
      </c>
      <c r="Q90" s="118">
        <f t="shared" si="45"/>
        <v>1</v>
      </c>
    </row>
    <row r="91" spans="2:17">
      <c r="B91" s="78">
        <v>2011</v>
      </c>
      <c r="C91" s="116">
        <v>5.8150925541446998</v>
      </c>
      <c r="D91" s="113">
        <f t="shared" si="40"/>
        <v>1</v>
      </c>
      <c r="E91" s="113">
        <f t="shared" si="40"/>
        <v>1</v>
      </c>
      <c r="F91" s="113">
        <f t="shared" si="41"/>
        <v>0.996</v>
      </c>
      <c r="G91" s="113">
        <f t="shared" si="41"/>
        <v>0.996</v>
      </c>
      <c r="H91" s="114">
        <f t="shared" si="42"/>
        <v>1</v>
      </c>
      <c r="I91" s="114">
        <f t="shared" si="42"/>
        <v>1</v>
      </c>
      <c r="J91" s="114">
        <f t="shared" si="42"/>
        <v>0.9966666666666667</v>
      </c>
      <c r="K91" s="114">
        <f t="shared" si="42"/>
        <v>0.9966666666666667</v>
      </c>
      <c r="L91" s="115">
        <v>26.046240425987683</v>
      </c>
      <c r="M91" s="115">
        <v>73.953759574012324</v>
      </c>
      <c r="N91" s="115">
        <v>5.2344635535796904</v>
      </c>
      <c r="O91" s="118">
        <f t="shared" si="43"/>
        <v>0.9966666666666667</v>
      </c>
      <c r="P91" s="118">
        <f t="shared" si="44"/>
        <v>0.9966666666666667</v>
      </c>
      <c r="Q91" s="118">
        <f t="shared" si="45"/>
        <v>0.99666666666666681</v>
      </c>
    </row>
    <row r="92" spans="2:17">
      <c r="B92" s="78">
        <v>2012</v>
      </c>
      <c r="C92" s="116">
        <v>5.9819059753198998</v>
      </c>
      <c r="D92" s="117">
        <f t="shared" ref="D92:D105" si="46">D91*(1+MAX(0,(AD16-AF16))/100)</f>
        <v>1</v>
      </c>
      <c r="E92" s="117">
        <f t="shared" ref="E92:E105" si="47">E91*(1+MAX(0,(AE16-AF16))/100)</f>
        <v>1</v>
      </c>
      <c r="F92" s="114">
        <f t="shared" si="41"/>
        <v>0.996</v>
      </c>
      <c r="G92" s="114">
        <f t="shared" si="41"/>
        <v>0.996</v>
      </c>
      <c r="H92" s="114">
        <f t="shared" si="42"/>
        <v>1</v>
      </c>
      <c r="I92" s="114">
        <f t="shared" si="42"/>
        <v>1</v>
      </c>
      <c r="J92" s="114">
        <f t="shared" si="42"/>
        <v>0.99600000000000011</v>
      </c>
      <c r="K92" s="114">
        <f t="shared" si="42"/>
        <v>0.99600000000000011</v>
      </c>
      <c r="L92" s="115">
        <v>27.767326127962122</v>
      </c>
      <c r="M92" s="115">
        <v>72.232673872037878</v>
      </c>
      <c r="N92" s="115">
        <v>4.3882181677860945</v>
      </c>
      <c r="O92" s="118">
        <f t="shared" si="43"/>
        <v>0.99600000000000011</v>
      </c>
      <c r="P92" s="118">
        <f t="shared" si="44"/>
        <v>0.99600000000000011</v>
      </c>
      <c r="Q92" s="118">
        <f t="shared" si="45"/>
        <v>0.99600000000000011</v>
      </c>
    </row>
    <row r="93" spans="2:17">
      <c r="B93" s="78">
        <v>2013</v>
      </c>
      <c r="C93" s="116">
        <v>6.0060124144545997</v>
      </c>
      <c r="D93" s="114">
        <f t="shared" si="46"/>
        <v>1.0156091923586805</v>
      </c>
      <c r="E93" s="114">
        <f t="shared" si="47"/>
        <v>1.0013000000000001</v>
      </c>
      <c r="F93" s="114">
        <f t="shared" si="41"/>
        <v>0.996</v>
      </c>
      <c r="G93" s="114">
        <f t="shared" si="41"/>
        <v>0.996</v>
      </c>
      <c r="H93" s="114">
        <f t="shared" si="42"/>
        <v>1.0130076602989004</v>
      </c>
      <c r="I93" s="114">
        <f t="shared" si="42"/>
        <v>1.0010833333333335</v>
      </c>
      <c r="J93" s="114">
        <f t="shared" si="42"/>
        <v>0.99600000000000011</v>
      </c>
      <c r="K93" s="114">
        <f t="shared" si="42"/>
        <v>0.99600000000000011</v>
      </c>
      <c r="L93" s="115">
        <v>29.111041920669962</v>
      </c>
      <c r="M93" s="115">
        <v>70.888958079330052</v>
      </c>
      <c r="N93" s="115">
        <v>2.6415430243186737</v>
      </c>
      <c r="O93" s="118">
        <f t="shared" si="43"/>
        <v>0.9832107288370534</v>
      </c>
      <c r="P93" s="118">
        <f t="shared" si="44"/>
        <v>0.99461280495665449</v>
      </c>
      <c r="Q93" s="118">
        <f t="shared" si="45"/>
        <v>0.99129354179765083</v>
      </c>
    </row>
    <row r="94" spans="2:17">
      <c r="B94" s="78">
        <v>2014</v>
      </c>
      <c r="C94" s="116">
        <v>5.6845634438590995</v>
      </c>
      <c r="D94" s="114">
        <f t="shared" si="46"/>
        <v>1.0381683083534292</v>
      </c>
      <c r="E94" s="114">
        <f t="shared" si="47"/>
        <v>1.0063065</v>
      </c>
      <c r="F94" s="114">
        <f t="shared" si="41"/>
        <v>0.996</v>
      </c>
      <c r="G94" s="114">
        <f t="shared" si="41"/>
        <v>0.996</v>
      </c>
      <c r="H94" s="114">
        <f t="shared" si="42"/>
        <v>1.0344084556876376</v>
      </c>
      <c r="I94" s="114">
        <f t="shared" si="42"/>
        <v>1.0054720833333333</v>
      </c>
      <c r="J94" s="114">
        <f t="shared" si="42"/>
        <v>0.99600000000000011</v>
      </c>
      <c r="K94" s="114">
        <f t="shared" si="42"/>
        <v>0.99600000000000011</v>
      </c>
      <c r="L94" s="115">
        <v>25.459363442900763</v>
      </c>
      <c r="M94" s="115">
        <v>74.540636557099234</v>
      </c>
      <c r="N94" s="115">
        <v>3.4998733278859673</v>
      </c>
      <c r="O94" s="118">
        <f t="shared" si="43"/>
        <v>0.96286915920258509</v>
      </c>
      <c r="P94" s="118">
        <f t="shared" si="44"/>
        <v>0.98931240862648617</v>
      </c>
      <c r="Q94" s="118">
        <f t="shared" si="45"/>
        <v>0.98258012564954245</v>
      </c>
    </row>
    <row r="95" spans="2:17">
      <c r="B95" s="78">
        <v>2015</v>
      </c>
      <c r="C95" s="116">
        <v>5.6564408304310998</v>
      </c>
      <c r="D95" s="114">
        <f t="shared" si="46"/>
        <v>1.0576811061307241</v>
      </c>
      <c r="E95" s="114">
        <f t="shared" si="47"/>
        <v>1.01606767305</v>
      </c>
      <c r="F95" s="117">
        <f t="shared" ref="F95:F105" si="48">F94*(1+MAX(0,(AD44-AF44))/100)</f>
        <v>0.996</v>
      </c>
      <c r="G95" s="114">
        <f>G94*(1+AE44/100)</f>
        <v>0.996</v>
      </c>
      <c r="H95" s="114">
        <f t="shared" si="42"/>
        <v>1.0544289731678418</v>
      </c>
      <c r="I95" s="114">
        <f t="shared" si="42"/>
        <v>1.014440810875</v>
      </c>
      <c r="J95" s="114">
        <f t="shared" si="42"/>
        <v>0.99600000000000011</v>
      </c>
      <c r="K95" s="114">
        <f t="shared" si="42"/>
        <v>0.99600000000000011</v>
      </c>
      <c r="L95" s="115">
        <v>24.479914165798032</v>
      </c>
      <c r="M95" s="115">
        <v>75.520085834201979</v>
      </c>
      <c r="N95" s="115">
        <v>4.5366657652144058</v>
      </c>
      <c r="O95" s="118">
        <f t="shared" si="43"/>
        <v>0.94458709438502775</v>
      </c>
      <c r="P95" s="118">
        <f t="shared" si="44"/>
        <v>0.9789336071276441</v>
      </c>
      <c r="Q95" s="118">
        <f t="shared" si="45"/>
        <v>0.97052561028930684</v>
      </c>
    </row>
    <row r="96" spans="2:17">
      <c r="B96" s="78">
        <v>2016</v>
      </c>
      <c r="C96" s="116">
        <v>5.5603700692898999</v>
      </c>
      <c r="D96" s="114">
        <f t="shared" si="46"/>
        <v>1.0789191870533161</v>
      </c>
      <c r="E96" s="114">
        <f t="shared" si="47"/>
        <v>1.02968297986887</v>
      </c>
      <c r="F96" s="114">
        <f t="shared" si="48"/>
        <v>1.0033704000000001</v>
      </c>
      <c r="G96" s="117">
        <f t="shared" ref="G96:G105" si="49">G95*(1+MAX(0,(AE45-AF45))/100)</f>
        <v>0.996</v>
      </c>
      <c r="H96" s="114">
        <f t="shared" si="42"/>
        <v>1.0753795068995509</v>
      </c>
      <c r="I96" s="114">
        <f t="shared" si="42"/>
        <v>1.0274137620657251</v>
      </c>
      <c r="J96" s="114">
        <f t="shared" si="42"/>
        <v>1.0021420000000001</v>
      </c>
      <c r="K96" s="114">
        <f t="shared" si="42"/>
        <v>0.99600000000000011</v>
      </c>
      <c r="L96" s="115">
        <v>21.905939948837226</v>
      </c>
      <c r="M96" s="115">
        <v>78.094060051162785</v>
      </c>
      <c r="N96" s="115">
        <v>5.2150207960034987</v>
      </c>
      <c r="O96" s="118">
        <f t="shared" si="43"/>
        <v>0.93189612929234311</v>
      </c>
      <c r="P96" s="118">
        <f t="shared" si="44"/>
        <v>0.96476440943821573</v>
      </c>
      <c r="Q96" s="118">
        <f t="shared" si="45"/>
        <v>0.95756430372724533</v>
      </c>
    </row>
    <row r="97" spans="2:18">
      <c r="B97" s="78">
        <v>2017</v>
      </c>
      <c r="C97" s="116">
        <v>5.4931421234175</v>
      </c>
      <c r="D97" s="114">
        <f t="shared" si="46"/>
        <v>1.0816094843392272</v>
      </c>
      <c r="E97" s="114">
        <f t="shared" si="47"/>
        <v>1.02968297986887</v>
      </c>
      <c r="F97" s="114">
        <f t="shared" si="48"/>
        <v>1.0100871097321493</v>
      </c>
      <c r="G97" s="114">
        <f t="shared" si="49"/>
        <v>0.996</v>
      </c>
      <c r="H97" s="114">
        <f t="shared" si="42"/>
        <v>1.0811611014582418</v>
      </c>
      <c r="I97" s="114">
        <f t="shared" si="42"/>
        <v>1.02968297986887</v>
      </c>
      <c r="J97" s="114">
        <f t="shared" si="42"/>
        <v>1.0089676581101246</v>
      </c>
      <c r="K97" s="114">
        <f t="shared" si="42"/>
        <v>0.99600000000000011</v>
      </c>
      <c r="L97" s="115">
        <v>20.841447022022827</v>
      </c>
      <c r="M97" s="115">
        <v>79.158552977977166</v>
      </c>
      <c r="N97" s="115">
        <v>5.1523295526565613</v>
      </c>
      <c r="O97" s="118">
        <f t="shared" si="43"/>
        <v>0.93322600743705575</v>
      </c>
      <c r="P97" s="118">
        <f t="shared" si="44"/>
        <v>0.96112284318853536</v>
      </c>
      <c r="Q97" s="118">
        <f t="shared" si="45"/>
        <v>0.95530873894456991</v>
      </c>
    </row>
    <row r="98" spans="2:18">
      <c r="B98" s="78">
        <v>2018</v>
      </c>
      <c r="C98" s="116">
        <v>5.3421655284435001</v>
      </c>
      <c r="D98" s="114">
        <f t="shared" si="46"/>
        <v>1.0878038183610639</v>
      </c>
      <c r="E98" s="114">
        <f t="shared" si="47"/>
        <v>1.029785948166857</v>
      </c>
      <c r="F98" s="114">
        <f t="shared" si="48"/>
        <v>1.0177421069204207</v>
      </c>
      <c r="G98" s="114">
        <f t="shared" si="49"/>
        <v>0.99609959999999997</v>
      </c>
      <c r="H98" s="114">
        <f t="shared" si="42"/>
        <v>1.0867714293574242</v>
      </c>
      <c r="I98" s="114">
        <f t="shared" si="42"/>
        <v>1.0297687867838592</v>
      </c>
      <c r="J98" s="114">
        <f t="shared" si="42"/>
        <v>1.0164662740557089</v>
      </c>
      <c r="K98" s="114">
        <f t="shared" si="42"/>
        <v>0.99608299999999994</v>
      </c>
      <c r="L98" s="115">
        <v>19.363599139651196</v>
      </c>
      <c r="M98" s="115">
        <v>80.6364008603488</v>
      </c>
      <c r="N98" s="115">
        <v>4.7005331795838599</v>
      </c>
      <c r="O98" s="118">
        <f t="shared" si="43"/>
        <v>0.93530824108682664</v>
      </c>
      <c r="P98" s="118">
        <f t="shared" si="44"/>
        <v>0.95990941925156692</v>
      </c>
      <c r="Q98" s="118">
        <f t="shared" si="45"/>
        <v>0.95514574572811517</v>
      </c>
    </row>
    <row r="99" spans="2:18">
      <c r="B99" s="78">
        <v>2019</v>
      </c>
      <c r="C99" s="116">
        <v>5.1315593203229994</v>
      </c>
      <c r="D99" s="114">
        <f t="shared" si="46"/>
        <v>1.098066279978843</v>
      </c>
      <c r="E99" s="114">
        <f t="shared" si="47"/>
        <v>1.030403819735757</v>
      </c>
      <c r="F99" s="114">
        <f t="shared" si="48"/>
        <v>1.0283158964040504</v>
      </c>
      <c r="G99" s="114">
        <f t="shared" si="49"/>
        <v>0.9966972597599999</v>
      </c>
      <c r="H99" s="114">
        <f t="shared" si="42"/>
        <v>1.0963558697092131</v>
      </c>
      <c r="I99" s="114">
        <f t="shared" si="42"/>
        <v>1.0303008411409404</v>
      </c>
      <c r="J99" s="114">
        <f t="shared" si="42"/>
        <v>1.0265535981567788</v>
      </c>
      <c r="K99" s="114">
        <f t="shared" si="42"/>
        <v>0.99659764979999987</v>
      </c>
      <c r="L99" s="115">
        <v>17.255841007493792</v>
      </c>
      <c r="M99" s="115">
        <v>82.7441589925062</v>
      </c>
      <c r="N99" s="115">
        <v>4.4553338716680946</v>
      </c>
      <c r="O99" s="118">
        <f t="shared" si="43"/>
        <v>0.93633246878958387</v>
      </c>
      <c r="P99" s="118">
        <f t="shared" si="44"/>
        <v>0.95885898739172792</v>
      </c>
      <c r="Q99" s="118">
        <f t="shared" si="45"/>
        <v>0.95497184715721828</v>
      </c>
    </row>
    <row r="100" spans="2:18">
      <c r="B100" s="78">
        <v>2020</v>
      </c>
      <c r="C100" s="116">
        <v>5.0386091227145</v>
      </c>
      <c r="D100" s="114">
        <f t="shared" si="46"/>
        <v>1.1147148102435782</v>
      </c>
      <c r="E100" s="114">
        <f t="shared" si="47"/>
        <v>1.031331183173519</v>
      </c>
      <c r="F100" s="114">
        <f t="shared" si="48"/>
        <v>1.0456296571757402</v>
      </c>
      <c r="G100" s="114">
        <f t="shared" si="49"/>
        <v>0.99859098455354389</v>
      </c>
      <c r="H100" s="114">
        <f t="shared" si="42"/>
        <v>1.1119400551994556</v>
      </c>
      <c r="I100" s="114">
        <f t="shared" si="42"/>
        <v>1.0311766226005588</v>
      </c>
      <c r="J100" s="114">
        <f t="shared" si="42"/>
        <v>1.0427440303804587</v>
      </c>
      <c r="K100" s="114">
        <f t="shared" si="42"/>
        <v>0.99827536375461978</v>
      </c>
      <c r="L100" s="115">
        <v>17.18808070046671</v>
      </c>
      <c r="M100" s="115">
        <v>82.811919299533287</v>
      </c>
      <c r="N100" s="115">
        <v>4.3437333203780248</v>
      </c>
      <c r="O100" s="118">
        <f t="shared" si="43"/>
        <v>0.93777000433122737</v>
      </c>
      <c r="P100" s="118">
        <f t="shared" si="44"/>
        <v>0.95870670597349306</v>
      </c>
      <c r="Q100" s="118">
        <f t="shared" si="45"/>
        <v>0.9551080887992045</v>
      </c>
    </row>
    <row r="101" spans="2:18">
      <c r="B101" s="78">
        <v>2021</v>
      </c>
      <c r="C101" s="116">
        <v>4.9427740972781997</v>
      </c>
      <c r="D101" s="114">
        <f t="shared" si="46"/>
        <v>1.1326617186885</v>
      </c>
      <c r="E101" s="114">
        <f t="shared" si="47"/>
        <v>1.03246564747501</v>
      </c>
      <c r="F101" s="114">
        <f t="shared" si="48"/>
        <v>1.067355540309983</v>
      </c>
      <c r="G101" s="114">
        <f t="shared" si="49"/>
        <v>1.0006880256211064</v>
      </c>
      <c r="H101" s="114">
        <f t="shared" si="42"/>
        <v>1.129670567281013</v>
      </c>
      <c r="I101" s="114">
        <f t="shared" si="42"/>
        <v>1.032276570091428</v>
      </c>
      <c r="J101" s="114">
        <f t="shared" si="42"/>
        <v>1.0637345597876091</v>
      </c>
      <c r="K101" s="114">
        <f t="shared" si="42"/>
        <v>1.0003385187765126</v>
      </c>
      <c r="L101" s="115">
        <v>17.248367743092672</v>
      </c>
      <c r="M101" s="115">
        <v>82.751632256907328</v>
      </c>
      <c r="N101" s="115">
        <v>4.2900762286312988</v>
      </c>
      <c r="O101" s="118">
        <f t="shared" si="43"/>
        <v>0.94163253482641029</v>
      </c>
      <c r="P101" s="118">
        <f t="shared" si="44"/>
        <v>0.95889083614588277</v>
      </c>
      <c r="Q101" s="118">
        <f t="shared" si="45"/>
        <v>0.95591406086808917</v>
      </c>
    </row>
    <row r="102" spans="2:18">
      <c r="B102" s="78">
        <v>2022</v>
      </c>
      <c r="C102" s="116">
        <v>4.8430587601150998</v>
      </c>
      <c r="D102" s="114">
        <f t="shared" si="46"/>
        <v>1.1511241047031227</v>
      </c>
      <c r="E102" s="114">
        <f t="shared" si="47"/>
        <v>1.0338078528167276</v>
      </c>
      <c r="F102" s="114">
        <f t="shared" si="48"/>
        <v>1.0908273809709783</v>
      </c>
      <c r="G102" s="114">
        <f t="shared" si="49"/>
        <v>1.0039902961056562</v>
      </c>
      <c r="H102" s="114">
        <f t="shared" si="42"/>
        <v>1.1480470403673522</v>
      </c>
      <c r="I102" s="114">
        <f t="shared" si="42"/>
        <v>1.0335841519264413</v>
      </c>
      <c r="J102" s="114">
        <f t="shared" si="42"/>
        <v>1.0869154075274789</v>
      </c>
      <c r="K102" s="114">
        <f t="shared" si="42"/>
        <v>1.0034399176915645</v>
      </c>
      <c r="L102" s="115">
        <v>17.366862322539884</v>
      </c>
      <c r="M102" s="115">
        <v>82.633137677460113</v>
      </c>
      <c r="N102" s="115">
        <v>4.2747531670216228</v>
      </c>
      <c r="O102" s="118">
        <f t="shared" si="43"/>
        <v>0.94675163064719692</v>
      </c>
      <c r="P102" s="118">
        <f t="shared" si="44"/>
        <v>0.96005289626581758</v>
      </c>
      <c r="Q102" s="118">
        <f t="shared" si="45"/>
        <v>0.95774288377867633</v>
      </c>
    </row>
    <row r="103" spans="2:18">
      <c r="B103" s="78">
        <v>2023</v>
      </c>
      <c r="C103" s="116">
        <v>4.7482352035010997</v>
      </c>
      <c r="D103" s="114">
        <f t="shared" si="46"/>
        <v>1.1701176524307244</v>
      </c>
      <c r="E103" s="114">
        <f t="shared" si="47"/>
        <v>1.0353585645959527</v>
      </c>
      <c r="F103" s="114">
        <f t="shared" si="48"/>
        <v>1.1124696225723218</v>
      </c>
      <c r="G103" s="114">
        <f t="shared" si="49"/>
        <v>1.007504262142026</v>
      </c>
      <c r="H103" s="114">
        <f t="shared" si="42"/>
        <v>1.1669520611427908</v>
      </c>
      <c r="I103" s="114">
        <f t="shared" si="42"/>
        <v>1.0351001126327486</v>
      </c>
      <c r="J103" s="114">
        <f t="shared" si="42"/>
        <v>1.1088625823054312</v>
      </c>
      <c r="K103" s="114">
        <f t="shared" si="42"/>
        <v>1.0069186011359645</v>
      </c>
      <c r="L103" s="115">
        <v>17.644656616279505</v>
      </c>
      <c r="M103" s="115">
        <v>82.355343383720495</v>
      </c>
      <c r="N103" s="115">
        <v>4.3006060600701224</v>
      </c>
      <c r="O103" s="118">
        <f t="shared" si="43"/>
        <v>0.95022119522161619</v>
      </c>
      <c r="P103" s="118">
        <f t="shared" si="44"/>
        <v>0.96146496275174398</v>
      </c>
      <c r="Q103" s="118">
        <f t="shared" si="45"/>
        <v>0.9594810385803203</v>
      </c>
    </row>
    <row r="104" spans="2:18">
      <c r="B104" s="78">
        <v>2024</v>
      </c>
      <c r="C104" s="116">
        <v>4.6635983718340999</v>
      </c>
      <c r="D104" s="114">
        <f t="shared" si="46"/>
        <v>1.1895416054610746</v>
      </c>
      <c r="E104" s="114">
        <f t="shared" si="47"/>
        <v>1.0370151382993062</v>
      </c>
      <c r="F104" s="114">
        <f t="shared" si="48"/>
        <v>1.1324238427735811</v>
      </c>
      <c r="G104" s="114">
        <f t="shared" si="49"/>
        <v>1.0111312774857373</v>
      </c>
      <c r="H104" s="114">
        <f t="shared" si="42"/>
        <v>1.1863042799560162</v>
      </c>
      <c r="I104" s="114">
        <f t="shared" si="42"/>
        <v>1.0367390426820806</v>
      </c>
      <c r="J104" s="114">
        <f t="shared" si="42"/>
        <v>1.1290981394067046</v>
      </c>
      <c r="K104" s="114">
        <f t="shared" si="42"/>
        <v>1.0105267749284521</v>
      </c>
      <c r="L104" s="115">
        <v>18.208458069176078</v>
      </c>
      <c r="M104" s="115">
        <v>81.791541930823911</v>
      </c>
      <c r="N104" s="115">
        <v>4.293536476583439</v>
      </c>
      <c r="O104" s="118">
        <f t="shared" si="43"/>
        <v>0.95177785200991383</v>
      </c>
      <c r="P104" s="118">
        <f t="shared" si="44"/>
        <v>0.96288652741240066</v>
      </c>
      <c r="Q104" s="118">
        <f t="shared" si="45"/>
        <v>0.96086380890969791</v>
      </c>
    </row>
    <row r="105" spans="2:18">
      <c r="B105" s="78">
        <v>2025</v>
      </c>
      <c r="C105" s="116">
        <v>4.5771957359836</v>
      </c>
      <c r="D105" s="114">
        <f t="shared" si="46"/>
        <v>1.2090500877906365</v>
      </c>
      <c r="E105" s="114">
        <f t="shared" si="47"/>
        <v>1.0384669594929254</v>
      </c>
      <c r="F105" s="114">
        <f t="shared" si="48"/>
        <v>1.1509952255270346</v>
      </c>
      <c r="G105" s="114">
        <f t="shared" si="49"/>
        <v>1.014569123829189</v>
      </c>
      <c r="H105" s="114">
        <f t="shared" si="42"/>
        <v>1.2057986740690427</v>
      </c>
      <c r="I105" s="114">
        <f t="shared" si="42"/>
        <v>1.038224989293989</v>
      </c>
      <c r="J105" s="114">
        <f t="shared" si="42"/>
        <v>1.1478999950681257</v>
      </c>
      <c r="K105" s="114">
        <f t="shared" si="42"/>
        <v>1.0139961494386136</v>
      </c>
      <c r="L105" s="115">
        <v>18.792119258761726</v>
      </c>
      <c r="M105" s="115">
        <v>81.20788074123827</v>
      </c>
      <c r="N105" s="115">
        <v>4.3930669722765385</v>
      </c>
      <c r="O105" s="118">
        <f t="shared" si="43"/>
        <v>0.95198312931831786</v>
      </c>
      <c r="P105" s="118">
        <f t="shared" si="44"/>
        <v>0.96424602038140039</v>
      </c>
      <c r="Q105" s="118">
        <f t="shared" si="45"/>
        <v>0.96194156326825375</v>
      </c>
    </row>
    <row r="108" spans="2:18">
      <c r="B108" s="78" t="s">
        <v>79</v>
      </c>
    </row>
    <row r="109" spans="2:18">
      <c r="C109" s="78" t="s">
        <v>55</v>
      </c>
      <c r="F109" s="78" t="s">
        <v>55</v>
      </c>
      <c r="I109" s="78" t="s">
        <v>54</v>
      </c>
      <c r="K109" s="78" t="s">
        <v>55</v>
      </c>
      <c r="N109" s="78" t="s">
        <v>55</v>
      </c>
      <c r="Q109" s="78" t="s">
        <v>54</v>
      </c>
    </row>
    <row r="110" spans="2:18">
      <c r="C110" s="78" t="s">
        <v>57</v>
      </c>
      <c r="D110" s="78" t="s">
        <v>80</v>
      </c>
      <c r="E110" s="78" t="s">
        <v>81</v>
      </c>
      <c r="F110" s="78" t="s">
        <v>58</v>
      </c>
      <c r="G110" s="78" t="s">
        <v>80</v>
      </c>
      <c r="H110" s="78" t="s">
        <v>81</v>
      </c>
      <c r="I110" s="78" t="s">
        <v>82</v>
      </c>
      <c r="J110" s="78" t="s">
        <v>83</v>
      </c>
      <c r="K110" s="78" t="s">
        <v>57</v>
      </c>
      <c r="L110" s="78" t="s">
        <v>80</v>
      </c>
      <c r="M110" s="78" t="s">
        <v>81</v>
      </c>
      <c r="N110" s="78" t="s">
        <v>58</v>
      </c>
      <c r="O110" s="78" t="s">
        <v>80</v>
      </c>
      <c r="P110" s="78" t="s">
        <v>81</v>
      </c>
      <c r="Q110" s="78" t="s">
        <v>82</v>
      </c>
      <c r="R110" s="78" t="s">
        <v>83</v>
      </c>
    </row>
    <row r="111" spans="2:18">
      <c r="C111" s="78" t="s">
        <v>59</v>
      </c>
      <c r="F111" s="78" t="s">
        <v>59</v>
      </c>
      <c r="I111" s="78" t="s">
        <v>59</v>
      </c>
      <c r="K111" s="78" t="s">
        <v>60</v>
      </c>
      <c r="N111" s="78" t="s">
        <v>60</v>
      </c>
      <c r="Q111" s="78" t="s">
        <v>60</v>
      </c>
    </row>
    <row r="112" spans="2:18">
      <c r="B112" s="78">
        <v>2009</v>
      </c>
      <c r="C112" s="116">
        <v>9.7927434831480198E-2</v>
      </c>
      <c r="D112" s="116">
        <v>1.4285078879918478E-2</v>
      </c>
      <c r="E112" s="116">
        <v>8.364235595156172E-2</v>
      </c>
      <c r="F112" s="116">
        <v>2.2191720781549322</v>
      </c>
      <c r="G112" s="116">
        <v>2.2157748804268445</v>
      </c>
      <c r="H112" s="116">
        <v>3.3971977280877383E-3</v>
      </c>
      <c r="I112" s="116">
        <v>0.33675531303109763</v>
      </c>
      <c r="J112" s="116">
        <v>2.091058898789043E-2</v>
      </c>
      <c r="K112" s="116">
        <f>L112+M112</f>
        <v>9.7927434831480198E-2</v>
      </c>
      <c r="L112" s="116">
        <f>D112*Q39</f>
        <v>1.4285078879918478E-2</v>
      </c>
      <c r="M112" s="116">
        <f>E112</f>
        <v>8.364235595156172E-2</v>
      </c>
      <c r="N112" s="116">
        <f>O112+P112</f>
        <v>2.2191720781549322</v>
      </c>
      <c r="O112" s="116">
        <f>G112*AI38/AI13</f>
        <v>2.2157748804268445</v>
      </c>
      <c r="P112" s="116">
        <f>H112</f>
        <v>3.3971977280877383E-3</v>
      </c>
      <c r="Q112" s="116">
        <f>I112*Q39</f>
        <v>0.33675531303109763</v>
      </c>
      <c r="R112" s="116">
        <f>J112</f>
        <v>2.091058898789043E-2</v>
      </c>
    </row>
    <row r="113" spans="2:18">
      <c r="B113" s="78">
        <v>2010</v>
      </c>
      <c r="C113" s="116">
        <v>9.8579420549520624E-2</v>
      </c>
      <c r="D113" s="116">
        <v>1.4079806523585425E-2</v>
      </c>
      <c r="E113" s="116">
        <v>8.4499614025935199E-2</v>
      </c>
      <c r="F113" s="116">
        <v>2.2395727732984345</v>
      </c>
      <c r="G113" s="116">
        <v>2.2362673819298551</v>
      </c>
      <c r="H113" s="116">
        <v>3.3053913685796195E-3</v>
      </c>
      <c r="I113" s="116">
        <v>0.34627562149960156</v>
      </c>
      <c r="J113" s="116">
        <v>2.11249035064838E-2</v>
      </c>
      <c r="K113" s="116">
        <f t="shared" ref="K113:K128" si="50">L113+M113</f>
        <v>9.8579420549520624E-2</v>
      </c>
      <c r="L113" s="116">
        <f t="shared" ref="L113:L128" si="51">D113*Q40</f>
        <v>1.4079806523585425E-2</v>
      </c>
      <c r="M113" s="116">
        <f t="shared" ref="M113:M128" si="52">E113</f>
        <v>8.4499614025935199E-2</v>
      </c>
      <c r="N113" s="116">
        <f t="shared" ref="N113:N128" si="53">O113+P113</f>
        <v>2.2395727732984345</v>
      </c>
      <c r="O113" s="116">
        <f>G113*AI39/AI14</f>
        <v>2.2362673819298551</v>
      </c>
      <c r="P113" s="116">
        <f t="shared" ref="P113:P128" si="54">H113</f>
        <v>3.3053913685796195E-3</v>
      </c>
      <c r="Q113" s="116">
        <f t="shared" ref="Q113:Q128" si="55">I113*Q40</f>
        <v>0.34627562149960156</v>
      </c>
      <c r="R113" s="116">
        <f t="shared" ref="R113:R128" si="56">J113</f>
        <v>2.11249035064838E-2</v>
      </c>
    </row>
    <row r="114" spans="2:18">
      <c r="B114" s="78">
        <v>2011</v>
      </c>
      <c r="C114" s="116">
        <v>9.9350040015819915E-2</v>
      </c>
      <c r="D114" s="116">
        <v>1.4064789644903458E-2</v>
      </c>
      <c r="E114" s="116">
        <v>8.5285250370916457E-2</v>
      </c>
      <c r="F114" s="116">
        <v>2.1982593964112742</v>
      </c>
      <c r="G114" s="116">
        <v>2.1950609590718555</v>
      </c>
      <c r="H114" s="116">
        <v>3.1984373394185329E-3</v>
      </c>
      <c r="I114" s="116">
        <v>0.35445690438100003</v>
      </c>
      <c r="J114" s="116">
        <v>2.1321312592729111E-2</v>
      </c>
      <c r="K114" s="116">
        <f t="shared" si="50"/>
        <v>9.9303157383670237E-2</v>
      </c>
      <c r="L114" s="116">
        <f t="shared" si="51"/>
        <v>1.401790701275378E-2</v>
      </c>
      <c r="M114" s="116">
        <f t="shared" si="52"/>
        <v>8.5285250370916457E-2</v>
      </c>
      <c r="N114" s="116">
        <f t="shared" si="53"/>
        <v>2.1740410708849054</v>
      </c>
      <c r="O114" s="116">
        <f>G114*AI40/AI15</f>
        <v>2.1708426335454867</v>
      </c>
      <c r="P114" s="116">
        <f t="shared" si="54"/>
        <v>3.1984373394185329E-3</v>
      </c>
      <c r="Q114" s="116">
        <f t="shared" si="55"/>
        <v>0.35327538136639669</v>
      </c>
      <c r="R114" s="116">
        <f t="shared" si="56"/>
        <v>2.1321312592729111E-2</v>
      </c>
    </row>
    <row r="115" spans="2:18">
      <c r="B115" s="78">
        <v>2012</v>
      </c>
      <c r="C115" s="116">
        <v>0.10035505489772141</v>
      </c>
      <c r="D115" s="116">
        <v>1.3547889685288306E-2</v>
      </c>
      <c r="E115" s="116">
        <v>8.6807165212433104E-2</v>
      </c>
      <c r="F115" s="116">
        <v>2.1948759342941169</v>
      </c>
      <c r="G115" s="116">
        <v>2.191779710236498</v>
      </c>
      <c r="H115" s="116">
        <v>3.0962240576188236E-3</v>
      </c>
      <c r="I115" s="116">
        <v>0.36429648680499999</v>
      </c>
      <c r="J115" s="116">
        <v>2.1701791303108273E-2</v>
      </c>
      <c r="K115" s="116">
        <f t="shared" si="50"/>
        <v>0.10030086333898025</v>
      </c>
      <c r="L115" s="116">
        <f t="shared" si="51"/>
        <v>1.3493698126547153E-2</v>
      </c>
      <c r="M115" s="116">
        <f t="shared" si="52"/>
        <v>8.6807165212433104E-2</v>
      </c>
      <c r="N115" s="116">
        <f t="shared" si="53"/>
        <v>2.132043691133942</v>
      </c>
      <c r="O115" s="116">
        <f>G115*AI41/AI16</f>
        <v>2.1289474670763231</v>
      </c>
      <c r="P115" s="116">
        <f t="shared" si="54"/>
        <v>3.0962240576188236E-3</v>
      </c>
      <c r="Q115" s="116">
        <f t="shared" si="55"/>
        <v>0.36283930085778004</v>
      </c>
      <c r="R115" s="116">
        <f t="shared" si="56"/>
        <v>2.1701791303108273E-2</v>
      </c>
    </row>
    <row r="116" spans="2:18">
      <c r="B116" s="78">
        <v>2013</v>
      </c>
      <c r="C116" s="116">
        <v>0.10155456474443768</v>
      </c>
      <c r="D116" s="116">
        <v>1.306197276712226E-2</v>
      </c>
      <c r="E116" s="116">
        <v>8.8492591977315418E-2</v>
      </c>
      <c r="F116" s="116">
        <v>2.2600909919746579</v>
      </c>
      <c r="G116" s="116">
        <v>2.257082558337224</v>
      </c>
      <c r="H116" s="116">
        <v>3.0084336374338961E-3</v>
      </c>
      <c r="I116" s="116">
        <v>0.37750343744269921</v>
      </c>
      <c r="J116" s="116">
        <v>2.2123147994328851E-2</v>
      </c>
      <c r="K116" s="116">
        <f t="shared" si="50"/>
        <v>0.10145089033959301</v>
      </c>
      <c r="L116" s="116">
        <f t="shared" si="51"/>
        <v>1.2958298362277585E-2</v>
      </c>
      <c r="M116" s="116">
        <f t="shared" si="52"/>
        <v>8.8492591977315418E-2</v>
      </c>
      <c r="N116" s="116">
        <f t="shared" si="53"/>
        <v>2.1320058727006481</v>
      </c>
      <c r="O116" s="116">
        <f t="shared" ref="O116:O128" si="57">G116*AI42/AI17</f>
        <v>2.1289974390632143</v>
      </c>
      <c r="P116" s="116">
        <f t="shared" si="54"/>
        <v>3.0084336374338961E-3</v>
      </c>
      <c r="Q116" s="116">
        <f t="shared" si="55"/>
        <v>0.3745071485281945</v>
      </c>
      <c r="R116" s="116">
        <f t="shared" si="56"/>
        <v>2.2123147994328851E-2</v>
      </c>
    </row>
    <row r="117" spans="2:18">
      <c r="B117" s="78">
        <v>2014</v>
      </c>
      <c r="C117" s="116">
        <v>0.10270679458239125</v>
      </c>
      <c r="D117" s="116">
        <v>1.2838858394965499E-2</v>
      </c>
      <c r="E117" s="116">
        <v>8.9867936187425751E-2</v>
      </c>
      <c r="F117" s="116">
        <v>2.3633062067068531</v>
      </c>
      <c r="G117" s="116">
        <v>2.3603684176391568</v>
      </c>
      <c r="H117" s="116">
        <v>2.937789067696291E-3</v>
      </c>
      <c r="I117" s="116">
        <v>0.39234395249169918</v>
      </c>
      <c r="J117" s="116">
        <v>2.2466984046856434E-2</v>
      </c>
      <c r="K117" s="116">
        <f t="shared" si="50"/>
        <v>0.10248649430834071</v>
      </c>
      <c r="L117" s="116">
        <f t="shared" si="51"/>
        <v>1.2618558120914957E-2</v>
      </c>
      <c r="M117" s="116">
        <f t="shared" si="52"/>
        <v>8.9867936187425751E-2</v>
      </c>
      <c r="N117" s="116">
        <f t="shared" si="53"/>
        <v>2.1715887176293815</v>
      </c>
      <c r="O117" s="116">
        <f t="shared" si="57"/>
        <v>2.1686509285616853</v>
      </c>
      <c r="P117" s="116">
        <f t="shared" si="54"/>
        <v>2.937789067696291E-3</v>
      </c>
      <c r="Q117" s="116">
        <f t="shared" si="55"/>
        <v>0.3856117744742294</v>
      </c>
      <c r="R117" s="116">
        <f t="shared" si="56"/>
        <v>2.2466984046856434E-2</v>
      </c>
    </row>
    <row r="118" spans="2:18">
      <c r="B118" s="78">
        <v>2015</v>
      </c>
      <c r="C118" s="116">
        <v>0.10338720579829608</v>
      </c>
      <c r="D118" s="116">
        <v>1.2504989606544836E-2</v>
      </c>
      <c r="E118" s="116">
        <v>9.0882216191751242E-2</v>
      </c>
      <c r="F118" s="116">
        <v>2.4923475535336226</v>
      </c>
      <c r="G118" s="116">
        <v>2.4894654476658058</v>
      </c>
      <c r="H118" s="116">
        <v>2.8821058678168846E-3</v>
      </c>
      <c r="I118" s="116">
        <v>0.40865254202630075</v>
      </c>
      <c r="J118" s="116">
        <v>2.2720554047937814E-2</v>
      </c>
      <c r="K118" s="116">
        <f t="shared" si="50"/>
        <v>0.10301454952478357</v>
      </c>
      <c r="L118" s="116">
        <f t="shared" si="51"/>
        <v>1.2132333333032328E-2</v>
      </c>
      <c r="M118" s="116">
        <f t="shared" si="52"/>
        <v>9.0882216191751242E-2</v>
      </c>
      <c r="N118" s="116">
        <f t="shared" si="53"/>
        <v>2.2415024102051526</v>
      </c>
      <c r="O118" s="116">
        <f t="shared" si="57"/>
        <v>2.2386203043373358</v>
      </c>
      <c r="P118" s="116">
        <f t="shared" si="54"/>
        <v>2.8821058678168846E-3</v>
      </c>
      <c r="Q118" s="116">
        <f t="shared" si="55"/>
        <v>0.39647444846009483</v>
      </c>
      <c r="R118" s="116">
        <f t="shared" si="56"/>
        <v>2.2720554047937814E-2</v>
      </c>
    </row>
    <row r="119" spans="2:18">
      <c r="B119" s="78">
        <v>2016</v>
      </c>
      <c r="C119" s="116">
        <v>0.10331406008823016</v>
      </c>
      <c r="D119" s="116">
        <v>1.1997550872404436E-2</v>
      </c>
      <c r="E119" s="116">
        <v>9.1316509215825722E-2</v>
      </c>
      <c r="F119" s="116">
        <v>2.6194704145263104</v>
      </c>
      <c r="G119" s="116">
        <v>2.6166263524127187</v>
      </c>
      <c r="H119" s="116">
        <v>2.844062113591451E-3</v>
      </c>
      <c r="I119" s="116">
        <v>0.42602100933169923</v>
      </c>
      <c r="J119" s="116">
        <v>2.2829127303956431E-2</v>
      </c>
      <c r="K119" s="116">
        <f t="shared" si="50"/>
        <v>0.1027888974173799</v>
      </c>
      <c r="L119" s="116">
        <f t="shared" si="51"/>
        <v>1.1472388201554169E-2</v>
      </c>
      <c r="M119" s="116">
        <f t="shared" si="52"/>
        <v>9.1316509215825722E-2</v>
      </c>
      <c r="N119" s="116">
        <f t="shared" si="53"/>
        <v>2.3189172534449147</v>
      </c>
      <c r="O119" s="116">
        <f t="shared" si="57"/>
        <v>2.3160731913313231</v>
      </c>
      <c r="P119" s="116">
        <f t="shared" si="54"/>
        <v>2.844062113591451E-3</v>
      </c>
      <c r="Q119" s="116">
        <f t="shared" si="55"/>
        <v>0.40737300912912755</v>
      </c>
      <c r="R119" s="116">
        <f t="shared" si="56"/>
        <v>2.2829127303956431E-2</v>
      </c>
    </row>
    <row r="120" spans="2:18">
      <c r="B120" s="78">
        <v>2017</v>
      </c>
      <c r="C120" s="116">
        <v>0.10226111777631094</v>
      </c>
      <c r="D120" s="116">
        <v>1.1152086100619255E-2</v>
      </c>
      <c r="E120" s="116">
        <v>9.110903167569169E-2</v>
      </c>
      <c r="F120" s="116">
        <v>2.7525739268564573</v>
      </c>
      <c r="G120" s="116">
        <v>2.7497502841039276</v>
      </c>
      <c r="H120" s="116">
        <v>2.8236427525295958E-3</v>
      </c>
      <c r="I120" s="116">
        <v>0.43791873121330083</v>
      </c>
      <c r="J120" s="116">
        <v>2.2777257918922926E-2</v>
      </c>
      <c r="K120" s="116">
        <f t="shared" si="50"/>
        <v>0.10174346731443917</v>
      </c>
      <c r="L120" s="116">
        <f t="shared" si="51"/>
        <v>1.0634435638747476E-2</v>
      </c>
      <c r="M120" s="116">
        <f t="shared" si="52"/>
        <v>9.110903167569169E-2</v>
      </c>
      <c r="N120" s="116">
        <f t="shared" si="53"/>
        <v>2.4066266263398299</v>
      </c>
      <c r="O120" s="116">
        <f t="shared" si="57"/>
        <v>2.4038029835873003</v>
      </c>
      <c r="P120" s="116">
        <f t="shared" si="54"/>
        <v>2.8236427525295958E-3</v>
      </c>
      <c r="Q120" s="116">
        <f t="shared" si="55"/>
        <v>0.41759169720104722</v>
      </c>
      <c r="R120" s="116">
        <f t="shared" si="56"/>
        <v>2.2777257918922926E-2</v>
      </c>
    </row>
    <row r="121" spans="2:18">
      <c r="B121" s="78">
        <v>2018</v>
      </c>
      <c r="C121" s="116">
        <v>0.10060089908290545</v>
      </c>
      <c r="D121" s="116">
        <v>1.0161459022266672E-2</v>
      </c>
      <c r="E121" s="116">
        <v>9.0439440060638782E-2</v>
      </c>
      <c r="F121" s="116">
        <v>2.7929843651036803</v>
      </c>
      <c r="G121" s="116">
        <v>2.7901696592711032</v>
      </c>
      <c r="H121" s="116">
        <v>2.8147058325770974E-3</v>
      </c>
      <c r="I121" s="116">
        <v>0.44910705495210157</v>
      </c>
      <c r="J121" s="116">
        <v>2.2609860015159695E-2</v>
      </c>
      <c r="K121" s="116">
        <f t="shared" si="50"/>
        <v>0.10012303250953182</v>
      </c>
      <c r="L121" s="116">
        <f t="shared" si="51"/>
        <v>9.6835924488930403E-3</v>
      </c>
      <c r="M121" s="116">
        <f t="shared" si="52"/>
        <v>9.0439440060638782E-2</v>
      </c>
      <c r="N121" s="116">
        <f t="shared" si="53"/>
        <v>2.4488086321671063</v>
      </c>
      <c r="O121" s="116">
        <f t="shared" si="57"/>
        <v>2.4459939263345292</v>
      </c>
      <c r="P121" s="116">
        <f t="shared" si="54"/>
        <v>2.8147058325770974E-3</v>
      </c>
      <c r="Q121" s="116">
        <f t="shared" si="55"/>
        <v>0.42798673660435205</v>
      </c>
      <c r="R121" s="116">
        <f t="shared" si="56"/>
        <v>2.2609860015159695E-2</v>
      </c>
    </row>
    <row r="122" spans="2:18">
      <c r="B122" s="78">
        <v>2019</v>
      </c>
      <c r="C122" s="116">
        <v>9.8534761936556067E-2</v>
      </c>
      <c r="D122" s="116">
        <v>9.149114662643662E-3</v>
      </c>
      <c r="E122" s="116">
        <v>8.9385647273912405E-2</v>
      </c>
      <c r="F122" s="116">
        <v>2.8345735152021869</v>
      </c>
      <c r="G122" s="116">
        <v>2.8317591059304528</v>
      </c>
      <c r="H122" s="116">
        <v>2.8144092717342604E-3</v>
      </c>
      <c r="I122" s="116">
        <v>0.46087105671549999</v>
      </c>
      <c r="J122" s="116">
        <v>2.2346411818478101E-2</v>
      </c>
      <c r="K122" s="116">
        <f t="shared" si="50"/>
        <v>9.809825941145392E-2</v>
      </c>
      <c r="L122" s="116">
        <f t="shared" si="51"/>
        <v>8.7126121375415214E-3</v>
      </c>
      <c r="M122" s="116">
        <f t="shared" si="52"/>
        <v>8.9385647273912405E-2</v>
      </c>
      <c r="N122" s="116">
        <f t="shared" si="53"/>
        <v>2.490266079895437</v>
      </c>
      <c r="O122" s="116">
        <f t="shared" si="57"/>
        <v>2.4874516706237029</v>
      </c>
      <c r="P122" s="116">
        <f t="shared" si="54"/>
        <v>2.8144092717342604E-3</v>
      </c>
      <c r="Q122" s="116">
        <f t="shared" si="55"/>
        <v>0.43888298602006964</v>
      </c>
      <c r="R122" s="116">
        <f t="shared" si="56"/>
        <v>2.2346411818478101E-2</v>
      </c>
    </row>
    <row r="123" spans="2:18">
      <c r="B123" s="78">
        <v>2020</v>
      </c>
      <c r="C123" s="116">
        <v>9.6286971653843978E-2</v>
      </c>
      <c r="D123" s="116">
        <v>8.2889311728675669E-3</v>
      </c>
      <c r="E123" s="116">
        <v>8.7998040480976411E-2</v>
      </c>
      <c r="F123" s="116">
        <v>2.8876179010375198</v>
      </c>
      <c r="G123" s="116">
        <v>2.8847954185863296</v>
      </c>
      <c r="H123" s="116">
        <v>2.8224824511933902E-3</v>
      </c>
      <c r="I123" s="116">
        <v>0.47369933447730084</v>
      </c>
      <c r="J123" s="116">
        <v>2.1999510120244099E-2</v>
      </c>
      <c r="K123" s="116">
        <f t="shared" si="50"/>
        <v>9.589256325252607E-2</v>
      </c>
      <c r="L123" s="116">
        <f t="shared" si="51"/>
        <v>7.8945227715496568E-3</v>
      </c>
      <c r="M123" s="116">
        <f t="shared" si="52"/>
        <v>8.7998040480976411E-2</v>
      </c>
      <c r="N123" s="116">
        <f t="shared" si="53"/>
        <v>2.5394222576778955</v>
      </c>
      <c r="O123" s="116">
        <f t="shared" si="57"/>
        <v>2.5365997752267022</v>
      </c>
      <c r="P123" s="116">
        <f t="shared" si="54"/>
        <v>2.8224824511933902E-3</v>
      </c>
      <c r="Q123" s="116">
        <f t="shared" si="55"/>
        <v>0.4511595168192522</v>
      </c>
      <c r="R123" s="116">
        <f t="shared" si="56"/>
        <v>2.1999510120244099E-2</v>
      </c>
    </row>
    <row r="124" spans="2:18">
      <c r="B124" s="78">
        <v>2021</v>
      </c>
      <c r="C124" s="116">
        <v>9.3925079939180658E-2</v>
      </c>
      <c r="D124" s="116">
        <v>7.569539100846151E-3</v>
      </c>
      <c r="E124" s="116">
        <v>8.6355540838334507E-2</v>
      </c>
      <c r="F124" s="116">
        <v>2.95268268343465</v>
      </c>
      <c r="G124" s="116">
        <v>2.9498467623921432</v>
      </c>
      <c r="H124" s="116">
        <v>2.8359210425069931E-3</v>
      </c>
      <c r="I124" s="116">
        <v>0.48701088870840231</v>
      </c>
      <c r="J124" s="116">
        <v>2.1588885209583627E-2</v>
      </c>
      <c r="K124" s="116">
        <f t="shared" si="50"/>
        <v>9.3571129568512795E-2</v>
      </c>
      <c r="L124" s="116">
        <f t="shared" si="51"/>
        <v>7.2155887301782861E-3</v>
      </c>
      <c r="M124" s="116">
        <f t="shared" si="52"/>
        <v>8.6355540838334507E-2</v>
      </c>
      <c r="N124" s="116">
        <f t="shared" si="53"/>
        <v>2.6007312015650235</v>
      </c>
      <c r="O124" s="116">
        <f t="shared" si="57"/>
        <v>2.5978952805225166</v>
      </c>
      <c r="P124" s="116">
        <f t="shared" si="54"/>
        <v>2.8359210425069931E-3</v>
      </c>
      <c r="Q124" s="116">
        <f t="shared" si="55"/>
        <v>0.4642383417565864</v>
      </c>
      <c r="R124" s="116">
        <f t="shared" si="56"/>
        <v>2.1588885209583627E-2</v>
      </c>
    </row>
    <row r="125" spans="2:18">
      <c r="B125" s="78">
        <v>2022</v>
      </c>
      <c r="C125" s="116">
        <v>9.1523275591812475E-2</v>
      </c>
      <c r="D125" s="116">
        <v>7.0563493225841434E-3</v>
      </c>
      <c r="E125" s="116">
        <v>8.4466926269228332E-2</v>
      </c>
      <c r="F125" s="116">
        <v>3.0172174451659073</v>
      </c>
      <c r="G125" s="116">
        <v>3.0143645515456114</v>
      </c>
      <c r="H125" s="116">
        <v>2.8528936202958091E-3</v>
      </c>
      <c r="I125" s="116">
        <v>0.50033021346080075</v>
      </c>
      <c r="J125" s="116">
        <v>2.1116731567307083E-2</v>
      </c>
      <c r="K125" s="116">
        <f t="shared" si="50"/>
        <v>9.1206455287531532E-2</v>
      </c>
      <c r="L125" s="116">
        <f t="shared" si="51"/>
        <v>6.7395290183032011E-3</v>
      </c>
      <c r="M125" s="116">
        <f t="shared" si="52"/>
        <v>8.4466926269228332E-2</v>
      </c>
      <c r="N125" s="116">
        <f t="shared" si="53"/>
        <v>2.6690512697901636</v>
      </c>
      <c r="O125" s="116">
        <f t="shared" si="57"/>
        <v>2.6661983761698678</v>
      </c>
      <c r="P125" s="116">
        <f t="shared" si="54"/>
        <v>2.8528936202958091E-3</v>
      </c>
      <c r="Q125" s="116">
        <f t="shared" si="55"/>
        <v>0.477866080348475</v>
      </c>
      <c r="R125" s="116">
        <f t="shared" si="56"/>
        <v>2.1116731567307083E-2</v>
      </c>
    </row>
    <row r="126" spans="2:18">
      <c r="B126" s="78">
        <v>2023</v>
      </c>
      <c r="C126" s="116">
        <v>8.9170513827003722E-2</v>
      </c>
      <c r="D126" s="116">
        <v>6.7064783698282948E-3</v>
      </c>
      <c r="E126" s="116">
        <v>8.2464035457175427E-2</v>
      </c>
      <c r="F126" s="116">
        <v>3.0796841634702767</v>
      </c>
      <c r="G126" s="116">
        <v>3.076815306231365</v>
      </c>
      <c r="H126" s="116">
        <v>2.8688572389117934E-3</v>
      </c>
      <c r="I126" s="116">
        <v>0.51427992660960153</v>
      </c>
      <c r="J126" s="116">
        <v>2.0616008864293857E-2</v>
      </c>
      <c r="K126" s="116">
        <f t="shared" si="50"/>
        <v>8.8881557928039159E-2</v>
      </c>
      <c r="L126" s="116">
        <f t="shared" si="51"/>
        <v>6.4175224708637284E-3</v>
      </c>
      <c r="M126" s="116">
        <f t="shared" si="52"/>
        <v>8.2464035457175427E-2</v>
      </c>
      <c r="N126" s="116">
        <f t="shared" si="53"/>
        <v>2.7391956269380628</v>
      </c>
      <c r="O126" s="116">
        <f t="shared" si="57"/>
        <v>2.7363267696991511</v>
      </c>
      <c r="P126" s="116">
        <f t="shared" si="54"/>
        <v>2.8688572389117934E-3</v>
      </c>
      <c r="Q126" s="116">
        <f t="shared" si="55"/>
        <v>0.49212161783439357</v>
      </c>
      <c r="R126" s="116">
        <f t="shared" si="56"/>
        <v>2.0616008864293857E-2</v>
      </c>
    </row>
    <row r="127" spans="2:18">
      <c r="B127" s="78">
        <v>2024</v>
      </c>
      <c r="C127" s="116">
        <v>8.6866186097311726E-2</v>
      </c>
      <c r="D127" s="116">
        <v>6.4915226136193493E-3</v>
      </c>
      <c r="E127" s="116">
        <v>8.0374663483692377E-2</v>
      </c>
      <c r="F127" s="116">
        <v>3.1385347793705449</v>
      </c>
      <c r="G127" s="116">
        <v>3.1356541317659525</v>
      </c>
      <c r="H127" s="116">
        <v>2.8806476045924226E-3</v>
      </c>
      <c r="I127" s="116">
        <v>0.52878237057559763</v>
      </c>
      <c r="J127" s="116">
        <v>2.0093665870923094E-2</v>
      </c>
      <c r="K127" s="116">
        <f t="shared" si="50"/>
        <v>8.6596266435369898E-2</v>
      </c>
      <c r="L127" s="116">
        <f t="shared" si="51"/>
        <v>6.2216029516775229E-3</v>
      </c>
      <c r="M127" s="116">
        <f t="shared" si="52"/>
        <v>8.0374663483692377E-2</v>
      </c>
      <c r="N127" s="116">
        <f t="shared" si="53"/>
        <v>2.8011407892347209</v>
      </c>
      <c r="O127" s="116">
        <f t="shared" si="57"/>
        <v>2.7982601416301285</v>
      </c>
      <c r="P127" s="116">
        <f t="shared" si="54"/>
        <v>2.8806476045924226E-3</v>
      </c>
      <c r="Q127" s="116">
        <f t="shared" si="55"/>
        <v>0.50679542433788216</v>
      </c>
      <c r="R127" s="116">
        <f t="shared" si="56"/>
        <v>2.0093665870923094E-2</v>
      </c>
    </row>
    <row r="128" spans="2:18">
      <c r="B128" s="78">
        <v>2025</v>
      </c>
      <c r="C128" s="116">
        <v>8.4621455420990296E-2</v>
      </c>
      <c r="D128" s="116">
        <v>6.40087468983698E-3</v>
      </c>
      <c r="E128" s="116">
        <v>7.8220580731153316E-2</v>
      </c>
      <c r="F128" s="116">
        <v>3.1946720319808559</v>
      </c>
      <c r="G128" s="116">
        <v>3.1917795452424285</v>
      </c>
      <c r="H128" s="116">
        <v>2.8924867384276126E-3</v>
      </c>
      <c r="I128" s="116">
        <v>0.54324127487730078</v>
      </c>
      <c r="J128" s="116">
        <v>1.9555145182788333E-2</v>
      </c>
      <c r="K128" s="116">
        <f t="shared" si="50"/>
        <v>8.4363239811809418E-2</v>
      </c>
      <c r="L128" s="116">
        <f t="shared" si="51"/>
        <v>6.1426590806561042E-3</v>
      </c>
      <c r="M128" s="116">
        <f t="shared" si="52"/>
        <v>7.8220580731153316E-2</v>
      </c>
      <c r="N128" s="116">
        <f t="shared" si="53"/>
        <v>2.85540614982173</v>
      </c>
      <c r="O128" s="116">
        <f t="shared" si="57"/>
        <v>2.8525136630833026</v>
      </c>
      <c r="P128" s="116">
        <f t="shared" si="54"/>
        <v>2.8924867384276126E-3</v>
      </c>
      <c r="Q128" s="116">
        <f t="shared" si="55"/>
        <v>0.52132655485515167</v>
      </c>
      <c r="R128" s="116">
        <f t="shared" si="56"/>
        <v>1.9555145182788333E-2</v>
      </c>
    </row>
    <row r="129" spans="2:18"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</row>
    <row r="130" spans="2:18"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</row>
    <row r="131" spans="2:18">
      <c r="B131" s="78" t="s">
        <v>111</v>
      </c>
    </row>
    <row r="132" spans="2:18">
      <c r="C132" s="78" t="s">
        <v>115</v>
      </c>
    </row>
    <row r="133" spans="2:18">
      <c r="D133" s="78" t="s">
        <v>112</v>
      </c>
      <c r="E133" s="78" t="s">
        <v>113</v>
      </c>
      <c r="F133" s="78" t="s">
        <v>114</v>
      </c>
    </row>
    <row r="134" spans="2:18">
      <c r="C134" s="78" t="s">
        <v>117</v>
      </c>
      <c r="D134" s="78" t="s">
        <v>93</v>
      </c>
      <c r="G134" s="78" t="s">
        <v>116</v>
      </c>
    </row>
    <row r="135" spans="2:18">
      <c r="B135" s="78">
        <v>2012</v>
      </c>
      <c r="C135" s="116">
        <f t="shared" ref="C135:C138" si="58">SUM(D135:F135)/10000</f>
        <v>21.857693556993183</v>
      </c>
      <c r="D135" s="121">
        <v>34351.480799999998</v>
      </c>
      <c r="E135" s="121">
        <v>165235.31649999999</v>
      </c>
      <c r="F135" s="121">
        <f>G135*Q42</f>
        <v>18990.13826993186</v>
      </c>
      <c r="G135" s="121">
        <v>19066.403885473752</v>
      </c>
    </row>
    <row r="136" spans="2:18">
      <c r="B136" s="78">
        <v>2013</v>
      </c>
      <c r="C136" s="116">
        <f t="shared" si="58"/>
        <v>22.936234796285017</v>
      </c>
      <c r="D136" s="121">
        <v>36009.855860000003</v>
      </c>
      <c r="E136" s="121">
        <v>173902.41271999999</v>
      </c>
      <c r="F136" s="121">
        <f>G136*Q43</f>
        <v>19450.079382850166</v>
      </c>
      <c r="G136" s="121">
        <v>19605.692052648599</v>
      </c>
    </row>
    <row r="137" spans="2:18">
      <c r="B137" s="78">
        <v>2014</v>
      </c>
      <c r="C137" s="116">
        <f t="shared" si="58"/>
        <v>23.911171648416577</v>
      </c>
      <c r="D137" s="121">
        <v>37530.833440000002</v>
      </c>
      <c r="E137" s="121">
        <v>181812.24586</v>
      </c>
      <c r="F137" s="121">
        <f>G137*Q44</f>
        <v>19768.637184165793</v>
      </c>
      <c r="G137" s="121">
        <v>20113.766647258657</v>
      </c>
    </row>
    <row r="138" spans="2:18">
      <c r="B138" s="78">
        <v>2015</v>
      </c>
      <c r="C138" s="116">
        <f t="shared" si="58"/>
        <v>24.363360294262844</v>
      </c>
      <c r="D138" s="121">
        <v>38251.668389999999</v>
      </c>
      <c r="E138" s="121">
        <v>185378.30017999999</v>
      </c>
      <c r="F138" s="121">
        <f>G138*Q45</f>
        <v>20003.63437262845</v>
      </c>
      <c r="G138" s="121">
        <v>20618.065219307744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【全制度計まとめ】</vt:lpstr>
      <vt:lpstr>【全制度計】</vt:lpstr>
      <vt:lpstr>（厚生年金）</vt:lpstr>
      <vt:lpstr>（国民年金）</vt:lpstr>
      <vt:lpstr>（共済（三共済））</vt:lpstr>
      <vt:lpstr>（その他制度）</vt:lpstr>
      <vt:lpstr>年金給付費・保険料推計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2011-06-27T04:55:09Z</dcterms:modified>
</cp:coreProperties>
</file>