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120" windowWidth="18315" windowHeight="8490" tabRatio="833"/>
  </bookViews>
  <sheets>
    <sheet name="①総括表" sheetId="49" r:id="rId1"/>
    <sheet name="②総括表内訳（量的拡充）" sheetId="48" r:id="rId2"/>
    <sheet name="③個票（こども園・長時間）" sheetId="46" r:id="rId3"/>
    <sheet name="③個票（こども園・標準時間）" sheetId="45" r:id="rId4"/>
    <sheet name="③個票（放課後児童クラブ）" sheetId="8" r:id="rId5"/>
    <sheet name="③個票（休日保育）" sheetId="34" r:id="rId6"/>
    <sheet name="③個票（病児・病後児保育）" sheetId="35" r:id="rId7"/>
    <sheet name="③個票（延長保育）" sheetId="36" r:id="rId8"/>
    <sheet name="③個票（地域子育て支援拠点）" sheetId="11" r:id="rId9"/>
    <sheet name="③個票（一時預かり）" sheetId="37" r:id="rId10"/>
    <sheet name="③個票（次世代育成支援対策交付金）" sheetId="26" r:id="rId11"/>
    <sheet name="③個票（妊婦健診）" sheetId="30" r:id="rId12"/>
    <sheet name="③個票（少子化対策地財措置）" sheetId="25" r:id="rId13"/>
    <sheet name="③個票（児童入所施設）" sheetId="41" r:id="rId14"/>
    <sheet name="③個票（障害児施設）" sheetId="38" r:id="rId15"/>
    <sheet name="③個票（育児休業給付）" sheetId="1" r:id="rId16"/>
    <sheet name="③個票（出産手当金）" sheetId="28" r:id="rId17"/>
    <sheet name="③個票（子ども手当）" sheetId="31" r:id="rId18"/>
    <sheet name="③個票（出産育児一時金）" sheetId="29" r:id="rId19"/>
    <sheet name="③個票（児童扶養手当・特別児童扶養手当）" sheetId="39" r:id="rId20"/>
    <sheet name="③個票（参考 人口減少率）" sheetId="9" r:id="rId21"/>
  </sheets>
  <calcPr calcId="125725"/>
</workbook>
</file>

<file path=xl/calcChain.xml><?xml version="1.0" encoding="utf-8"?>
<calcChain xmlns="http://schemas.openxmlformats.org/spreadsheetml/2006/main">
  <c r="L19" i="49"/>
  <c r="K19"/>
  <c r="I19"/>
  <c r="H19"/>
  <c r="F19"/>
  <c r="E19"/>
  <c r="C19"/>
  <c r="B19"/>
  <c r="M18"/>
  <c r="J18"/>
  <c r="G18"/>
  <c r="D18"/>
  <c r="M17"/>
  <c r="J17"/>
  <c r="G17"/>
  <c r="D17"/>
  <c r="M16"/>
  <c r="M19" s="1"/>
  <c r="J16"/>
  <c r="J19" s="1"/>
  <c r="G16"/>
  <c r="G19" s="1"/>
  <c r="D16"/>
  <c r="D19" s="1"/>
  <c r="L8"/>
  <c r="K8"/>
  <c r="I8"/>
  <c r="H8"/>
  <c r="F8"/>
  <c r="E8"/>
  <c r="C8"/>
  <c r="B8"/>
  <c r="M7"/>
  <c r="J7"/>
  <c r="G7"/>
  <c r="D7"/>
  <c r="M6"/>
  <c r="J6"/>
  <c r="G6"/>
  <c r="D6"/>
  <c r="M5"/>
  <c r="M8" s="1"/>
  <c r="J5"/>
  <c r="J8" s="1"/>
  <c r="G5"/>
  <c r="G8" s="1"/>
  <c r="D5"/>
  <c r="D8" s="1"/>
  <c r="AA14" i="48" l="1"/>
  <c r="U16"/>
  <c r="U14"/>
  <c r="O11"/>
  <c r="AA18"/>
  <c r="U19"/>
  <c r="O18"/>
  <c r="AA22"/>
  <c r="U21"/>
  <c r="O21"/>
  <c r="Z39" l="1"/>
  <c r="W39"/>
  <c r="V39"/>
  <c r="Y39" s="1"/>
  <c r="AA39" s="1"/>
  <c r="T39"/>
  <c r="Q39"/>
  <c r="P39"/>
  <c r="S39" s="1"/>
  <c r="U39" s="1"/>
  <c r="N39"/>
  <c r="K39"/>
  <c r="J39"/>
  <c r="M39" s="1"/>
  <c r="O39" s="1"/>
  <c r="Z38"/>
  <c r="W38"/>
  <c r="V38"/>
  <c r="Y38" s="1"/>
  <c r="AA38" s="1"/>
  <c r="T38"/>
  <c r="Q38"/>
  <c r="P38"/>
  <c r="S38" s="1"/>
  <c r="U38" s="1"/>
  <c r="N38"/>
  <c r="K38"/>
  <c r="J38"/>
  <c r="M38" s="1"/>
  <c r="O38" s="1"/>
  <c r="Z37"/>
  <c r="W37"/>
  <c r="V37"/>
  <c r="Y37" s="1"/>
  <c r="AA37" s="1"/>
  <c r="T37"/>
  <c r="Q37"/>
  <c r="P37"/>
  <c r="S37" s="1"/>
  <c r="U37" s="1"/>
  <c r="N37"/>
  <c r="K37"/>
  <c r="J37"/>
  <c r="M37" s="1"/>
  <c r="O37" s="1"/>
  <c r="Z36"/>
  <c r="W36"/>
  <c r="T36"/>
  <c r="Q36"/>
  <c r="N36"/>
  <c r="K36"/>
  <c r="Z35"/>
  <c r="W35"/>
  <c r="V35"/>
  <c r="Y35" s="1"/>
  <c r="AA35" s="1"/>
  <c r="T35"/>
  <c r="Q35"/>
  <c r="P35"/>
  <c r="S35" s="1"/>
  <c r="U35" s="1"/>
  <c r="N35"/>
  <c r="K35"/>
  <c r="J35"/>
  <c r="M35" s="1"/>
  <c r="O35" s="1"/>
  <c r="Z34"/>
  <c r="W34"/>
  <c r="V34"/>
  <c r="Y34" s="1"/>
  <c r="AA34" s="1"/>
  <c r="T34"/>
  <c r="Q34"/>
  <c r="P34"/>
  <c r="S34" s="1"/>
  <c r="U34" s="1"/>
  <c r="N34"/>
  <c r="K34"/>
  <c r="J34"/>
  <c r="M34" s="1"/>
  <c r="O34" s="1"/>
  <c r="W33"/>
  <c r="Z33" s="1"/>
  <c r="V33"/>
  <c r="Y33" s="1"/>
  <c r="T33"/>
  <c r="Q33"/>
  <c r="P33"/>
  <c r="S33" s="1"/>
  <c r="U33" s="1"/>
  <c r="N33"/>
  <c r="K33"/>
  <c r="J33"/>
  <c r="M33" s="1"/>
  <c r="O33" s="1"/>
  <c r="Y24"/>
  <c r="X24"/>
  <c r="W24"/>
  <c r="V24"/>
  <c r="S24"/>
  <c r="R24"/>
  <c r="Q24"/>
  <c r="P24"/>
  <c r="M24"/>
  <c r="L24"/>
  <c r="J24"/>
  <c r="H24"/>
  <c r="G24"/>
  <c r="F24"/>
  <c r="E24"/>
  <c r="H23"/>
  <c r="H25" s="1"/>
  <c r="G23"/>
  <c r="G25" s="1"/>
  <c r="Z22"/>
  <c r="U22"/>
  <c r="T22"/>
  <c r="N22"/>
  <c r="O22" s="1"/>
  <c r="I22"/>
  <c r="Z21"/>
  <c r="AA21" s="1"/>
  <c r="T21"/>
  <c r="N21"/>
  <c r="I21"/>
  <c r="AA20"/>
  <c r="Z20"/>
  <c r="U20"/>
  <c r="T20"/>
  <c r="K20"/>
  <c r="N20" s="1"/>
  <c r="O20" s="1"/>
  <c r="I20"/>
  <c r="Z19"/>
  <c r="AA19" s="1"/>
  <c r="T19"/>
  <c r="N19"/>
  <c r="O19" s="1"/>
  <c r="I19"/>
  <c r="I24" s="1"/>
  <c r="Z18"/>
  <c r="Z24" s="1"/>
  <c r="T18"/>
  <c r="T24" s="1"/>
  <c r="N18"/>
  <c r="I18"/>
  <c r="AA17"/>
  <c r="Z17"/>
  <c r="U17"/>
  <c r="T17"/>
  <c r="O17"/>
  <c r="N17"/>
  <c r="I17"/>
  <c r="Z16"/>
  <c r="AA16" s="1"/>
  <c r="T16"/>
  <c r="N16"/>
  <c r="O16" s="1"/>
  <c r="I16"/>
  <c r="AA15"/>
  <c r="Z15"/>
  <c r="U15"/>
  <c r="T15"/>
  <c r="O15"/>
  <c r="N15"/>
  <c r="I15"/>
  <c r="Z14"/>
  <c r="T14"/>
  <c r="N14"/>
  <c r="O14" s="1"/>
  <c r="I14"/>
  <c r="AA13"/>
  <c r="Z13"/>
  <c r="U13"/>
  <c r="T13"/>
  <c r="O13"/>
  <c r="N13"/>
  <c r="F13"/>
  <c r="E13"/>
  <c r="I13" s="1"/>
  <c r="Z12"/>
  <c r="AA12" s="1"/>
  <c r="T12"/>
  <c r="U12" s="1"/>
  <c r="N12"/>
  <c r="O12" s="1"/>
  <c r="I12"/>
  <c r="AA11"/>
  <c r="Z11"/>
  <c r="U11"/>
  <c r="T11"/>
  <c r="N11"/>
  <c r="I11"/>
  <c r="Z10"/>
  <c r="AA10" s="1"/>
  <c r="T10"/>
  <c r="U10" s="1"/>
  <c r="N10"/>
  <c r="O10" s="1"/>
  <c r="F10"/>
  <c r="I10" s="1"/>
  <c r="Z9"/>
  <c r="AA9" s="1"/>
  <c r="T9"/>
  <c r="U9" s="1"/>
  <c r="N9"/>
  <c r="O9" s="1"/>
  <c r="I9"/>
  <c r="AA8"/>
  <c r="Z8"/>
  <c r="U8"/>
  <c r="T8"/>
  <c r="O8"/>
  <c r="N8"/>
  <c r="I8"/>
  <c r="Z7"/>
  <c r="AA7" s="1"/>
  <c r="T7"/>
  <c r="U7" s="1"/>
  <c r="N7"/>
  <c r="O7" s="1"/>
  <c r="I7"/>
  <c r="AA6"/>
  <c r="Z6"/>
  <c r="U6"/>
  <c r="T6"/>
  <c r="O6"/>
  <c r="N6"/>
  <c r="I6"/>
  <c r="Z5"/>
  <c r="AA5" s="1"/>
  <c r="AA4" s="1"/>
  <c r="T5"/>
  <c r="U5" s="1"/>
  <c r="U4" s="1"/>
  <c r="N5"/>
  <c r="O5" s="1"/>
  <c r="O4" s="1"/>
  <c r="F5"/>
  <c r="I5" s="1"/>
  <c r="Z4"/>
  <c r="Z23" s="1"/>
  <c r="Y4"/>
  <c r="Y23" s="1"/>
  <c r="Y25" s="1"/>
  <c r="X4"/>
  <c r="W32" s="1"/>
  <c r="W4"/>
  <c r="W23" s="1"/>
  <c r="W25" s="1"/>
  <c r="V4"/>
  <c r="V32" s="1"/>
  <c r="T4"/>
  <c r="T23" s="1"/>
  <c r="S4"/>
  <c r="S23" s="1"/>
  <c r="S25" s="1"/>
  <c r="R4"/>
  <c r="Q32" s="1"/>
  <c r="Q4"/>
  <c r="Q23" s="1"/>
  <c r="P4"/>
  <c r="P32" s="1"/>
  <c r="N4"/>
  <c r="N23" s="1"/>
  <c r="M4"/>
  <c r="M23" s="1"/>
  <c r="M25" s="1"/>
  <c r="L4"/>
  <c r="K32" s="1"/>
  <c r="K4"/>
  <c r="K23" s="1"/>
  <c r="J4"/>
  <c r="J32" s="1"/>
  <c r="F4"/>
  <c r="F23" s="1"/>
  <c r="E4"/>
  <c r="E23" s="1"/>
  <c r="E25" s="1"/>
  <c r="Q25" l="1"/>
  <c r="F25"/>
  <c r="Z25"/>
  <c r="AA23"/>
  <c r="O23"/>
  <c r="AA33"/>
  <c r="M32"/>
  <c r="J40"/>
  <c r="L32"/>
  <c r="K40"/>
  <c r="N32"/>
  <c r="N40" s="1"/>
  <c r="Y32"/>
  <c r="X32"/>
  <c r="W40"/>
  <c r="Z40" s="1"/>
  <c r="Z32"/>
  <c r="S32"/>
  <c r="R32"/>
  <c r="Q40"/>
  <c r="T40" s="1"/>
  <c r="T32"/>
  <c r="T25"/>
  <c r="U23"/>
  <c r="N24"/>
  <c r="N25" s="1"/>
  <c r="J23"/>
  <c r="J25" s="1"/>
  <c r="L23"/>
  <c r="L25" s="1"/>
  <c r="P23"/>
  <c r="P25" s="1"/>
  <c r="R23"/>
  <c r="R25" s="1"/>
  <c r="V23"/>
  <c r="V25" s="1"/>
  <c r="X23"/>
  <c r="X25" s="1"/>
  <c r="K24"/>
  <c r="K25" s="1"/>
  <c r="L33"/>
  <c r="R33"/>
  <c r="X33"/>
  <c r="L34"/>
  <c r="R34"/>
  <c r="X34"/>
  <c r="L35"/>
  <c r="R35"/>
  <c r="X35"/>
  <c r="J36"/>
  <c r="P36"/>
  <c r="V36"/>
  <c r="L37"/>
  <c r="R37"/>
  <c r="X37"/>
  <c r="L38"/>
  <c r="R38"/>
  <c r="X38"/>
  <c r="L39"/>
  <c r="R39"/>
  <c r="X39"/>
  <c r="I4"/>
  <c r="I23" s="1"/>
  <c r="I25" s="1"/>
  <c r="O24"/>
  <c r="U18"/>
  <c r="U24" s="1"/>
  <c r="AA24"/>
  <c r="AA25" s="1"/>
  <c r="O25" l="1"/>
  <c r="S36"/>
  <c r="U36" s="1"/>
  <c r="R36"/>
  <c r="Y36"/>
  <c r="AA36" s="1"/>
  <c r="X36"/>
  <c r="M36"/>
  <c r="O36" s="1"/>
  <c r="L36"/>
  <c r="M40"/>
  <c r="O32"/>
  <c r="O40" s="1"/>
  <c r="P40"/>
  <c r="AA32"/>
  <c r="AA40" s="1"/>
  <c r="U25"/>
  <c r="U32"/>
  <c r="V40"/>
  <c r="L40"/>
  <c r="Y40" l="1"/>
  <c r="X40"/>
  <c r="S40"/>
  <c r="U40" s="1"/>
  <c r="R40"/>
  <c r="D13" i="36" l="1"/>
  <c r="E14" i="8" l="1"/>
  <c r="D10" i="45" l="1"/>
  <c r="J5"/>
  <c r="D12" i="46" l="1"/>
  <c r="D7"/>
  <c r="G8" i="41"/>
  <c r="H8" s="1"/>
  <c r="I8" s="1"/>
  <c r="E7" i="46"/>
  <c r="F7"/>
  <c r="D9"/>
  <c r="E9"/>
  <c r="F9"/>
  <c r="E12"/>
  <c r="D13"/>
  <c r="E13"/>
  <c r="F13" s="1"/>
  <c r="G13" s="1"/>
  <c r="H13" s="1"/>
  <c r="I13" s="1"/>
  <c r="J13" s="1"/>
  <c r="K13" s="1"/>
  <c r="L13" s="1"/>
  <c r="M13" s="1"/>
  <c r="N13" s="1"/>
  <c r="O13" s="1"/>
  <c r="P13" s="1"/>
  <c r="Q13" s="1"/>
  <c r="D17"/>
  <c r="D21" s="1"/>
  <c r="D8" i="26"/>
  <c r="E8" s="1"/>
  <c r="F8" s="1"/>
  <c r="G8" s="1"/>
  <c r="D9"/>
  <c r="E9" s="1"/>
  <c r="D9" i="37"/>
  <c r="D12" s="1"/>
  <c r="D8" i="38"/>
  <c r="D8" i="25"/>
  <c r="E8" s="1"/>
  <c r="D9"/>
  <c r="D12" s="1"/>
  <c r="D5" s="1"/>
  <c r="C12"/>
  <c r="C5"/>
  <c r="D9" i="30"/>
  <c r="E9"/>
  <c r="F9" s="1"/>
  <c r="G9" s="1"/>
  <c r="D8"/>
  <c r="E8"/>
  <c r="F8" s="1"/>
  <c r="D8" i="39"/>
  <c r="C25" i="46"/>
  <c r="I9"/>
  <c r="H9"/>
  <c r="G9"/>
  <c r="J8"/>
  <c r="K8" s="1"/>
  <c r="L8" s="1"/>
  <c r="M8" s="1"/>
  <c r="N8" s="1"/>
  <c r="O8" s="1"/>
  <c r="P8" s="1"/>
  <c r="Q8" s="1"/>
  <c r="I7"/>
  <c r="H7"/>
  <c r="G7"/>
  <c r="D12" i="30"/>
  <c r="C10" i="45"/>
  <c r="C18"/>
  <c r="C21"/>
  <c r="Q7"/>
  <c r="P7"/>
  <c r="O7"/>
  <c r="N7"/>
  <c r="M7"/>
  <c r="L7"/>
  <c r="K7"/>
  <c r="J7"/>
  <c r="I6"/>
  <c r="I7"/>
  <c r="H6"/>
  <c r="H7"/>
  <c r="G6"/>
  <c r="G7"/>
  <c r="F6"/>
  <c r="F7"/>
  <c r="E6"/>
  <c r="E7"/>
  <c r="D6"/>
  <c r="D7"/>
  <c r="C6"/>
  <c r="D14"/>
  <c r="E14"/>
  <c r="F14"/>
  <c r="G14"/>
  <c r="H14"/>
  <c r="I14"/>
  <c r="J14"/>
  <c r="K14"/>
  <c r="L14"/>
  <c r="M14"/>
  <c r="N14"/>
  <c r="O14"/>
  <c r="P14"/>
  <c r="Q14"/>
  <c r="D13"/>
  <c r="E13"/>
  <c r="F13"/>
  <c r="G13"/>
  <c r="H13"/>
  <c r="I13"/>
  <c r="J13"/>
  <c r="K13"/>
  <c r="L13"/>
  <c r="M13"/>
  <c r="N13"/>
  <c r="O13"/>
  <c r="P13"/>
  <c r="Q13"/>
  <c r="J6"/>
  <c r="K5"/>
  <c r="D17"/>
  <c r="D18"/>
  <c r="E10"/>
  <c r="K6"/>
  <c r="L5"/>
  <c r="L6"/>
  <c r="M5"/>
  <c r="F10"/>
  <c r="E17"/>
  <c r="D21"/>
  <c r="F17"/>
  <c r="F18"/>
  <c r="G10"/>
  <c r="M6"/>
  <c r="N5"/>
  <c r="E21"/>
  <c r="E18"/>
  <c r="N6"/>
  <c r="O5"/>
  <c r="H10"/>
  <c r="G17"/>
  <c r="F21"/>
  <c r="H17"/>
  <c r="H18"/>
  <c r="I10"/>
  <c r="O6"/>
  <c r="P5"/>
  <c r="G21"/>
  <c r="G18"/>
  <c r="P6"/>
  <c r="Q5"/>
  <c r="Q6"/>
  <c r="J10"/>
  <c r="I17"/>
  <c r="H21"/>
  <c r="J17"/>
  <c r="J18"/>
  <c r="K10"/>
  <c r="I21"/>
  <c r="I18"/>
  <c r="L10"/>
  <c r="K17"/>
  <c r="J21"/>
  <c r="L17"/>
  <c r="L18"/>
  <c r="M10"/>
  <c r="K21"/>
  <c r="K18"/>
  <c r="N10"/>
  <c r="M17"/>
  <c r="L21"/>
  <c r="N17"/>
  <c r="N18"/>
  <c r="O10"/>
  <c r="M21"/>
  <c r="M18"/>
  <c r="P10"/>
  <c r="O17"/>
  <c r="N21"/>
  <c r="P17"/>
  <c r="P18"/>
  <c r="Q10"/>
  <c r="O21"/>
  <c r="O18"/>
  <c r="Q18"/>
  <c r="Q17"/>
  <c r="P21"/>
  <c r="Q21"/>
  <c r="E9" i="41"/>
  <c r="E12"/>
  <c r="E5" s="1"/>
  <c r="E8"/>
  <c r="D9"/>
  <c r="D8"/>
  <c r="F12"/>
  <c r="F5" s="1"/>
  <c r="C12"/>
  <c r="C5"/>
  <c r="G9"/>
  <c r="H9" s="1"/>
  <c r="C10" i="8"/>
  <c r="D12" i="41"/>
  <c r="D5" s="1"/>
  <c r="D9" i="39"/>
  <c r="D12" s="1"/>
  <c r="D5" s="1"/>
  <c r="C12"/>
  <c r="C5"/>
  <c r="D9" i="38"/>
  <c r="E9" s="1"/>
  <c r="F9" s="1"/>
  <c r="G9" s="1"/>
  <c r="H9" s="1"/>
  <c r="I9" s="1"/>
  <c r="J9" s="1"/>
  <c r="K9" s="1"/>
  <c r="L9" s="1"/>
  <c r="M9" s="1"/>
  <c r="N9" s="1"/>
  <c r="O9" s="1"/>
  <c r="P9" s="1"/>
  <c r="Q9" s="1"/>
  <c r="C12"/>
  <c r="C5"/>
  <c r="E8"/>
  <c r="F8" s="1"/>
  <c r="C16" i="37"/>
  <c r="F9"/>
  <c r="F13" s="1"/>
  <c r="E9"/>
  <c r="E13" s="1"/>
  <c r="D9" i="36"/>
  <c r="D14" s="1"/>
  <c r="D16" s="1"/>
  <c r="C16"/>
  <c r="C16" i="35"/>
  <c r="D9"/>
  <c r="D14" s="1"/>
  <c r="E8" i="39"/>
  <c r="E12" i="37"/>
  <c r="E16" s="1"/>
  <c r="F12"/>
  <c r="D13" i="35"/>
  <c r="D16" s="1"/>
  <c r="F8" i="39"/>
  <c r="C16" i="34"/>
  <c r="D9"/>
  <c r="D14" s="1"/>
  <c r="F17" i="31"/>
  <c r="E17"/>
  <c r="D17"/>
  <c r="C17"/>
  <c r="F10"/>
  <c r="E10"/>
  <c r="D10"/>
  <c r="C12" i="30"/>
  <c r="C5"/>
  <c r="D5"/>
  <c r="C18" i="29"/>
  <c r="C11"/>
  <c r="F6"/>
  <c r="F11" s="1"/>
  <c r="E6"/>
  <c r="E11"/>
  <c r="E17" s="1"/>
  <c r="D6"/>
  <c r="D11"/>
  <c r="D17" s="1"/>
  <c r="C9" i="28"/>
  <c r="E16" i="29"/>
  <c r="C12" i="26"/>
  <c r="C5" s="1"/>
  <c r="D16" i="11"/>
  <c r="D19" s="1"/>
  <c r="E16"/>
  <c r="F16"/>
  <c r="F20" s="1"/>
  <c r="C16"/>
  <c r="C23"/>
  <c r="E19"/>
  <c r="E20"/>
  <c r="D20"/>
  <c r="K20" i="9"/>
  <c r="G20"/>
  <c r="Q19"/>
  <c r="O19"/>
  <c r="M19"/>
  <c r="K19"/>
  <c r="I19"/>
  <c r="G19"/>
  <c r="E19"/>
  <c r="Q18"/>
  <c r="O18"/>
  <c r="M18"/>
  <c r="K18"/>
  <c r="I18"/>
  <c r="G18"/>
  <c r="E18"/>
  <c r="Q17"/>
  <c r="O17"/>
  <c r="M17"/>
  <c r="K17"/>
  <c r="I17"/>
  <c r="G17"/>
  <c r="E17"/>
  <c r="Q16"/>
  <c r="O16"/>
  <c r="M16"/>
  <c r="K16"/>
  <c r="I16"/>
  <c r="G16"/>
  <c r="E16"/>
  <c r="Q15"/>
  <c r="O15"/>
  <c r="M15"/>
  <c r="K15"/>
  <c r="I15"/>
  <c r="G15"/>
  <c r="E15"/>
  <c r="Q14"/>
  <c r="O14"/>
  <c r="M14"/>
  <c r="K14"/>
  <c r="I14"/>
  <c r="G14"/>
  <c r="E14"/>
  <c r="Q13"/>
  <c r="O13"/>
  <c r="M13"/>
  <c r="K13"/>
  <c r="I13"/>
  <c r="G13"/>
  <c r="E13"/>
  <c r="Q12"/>
  <c r="O12"/>
  <c r="M12"/>
  <c r="K12"/>
  <c r="I12"/>
  <c r="G12"/>
  <c r="E12"/>
  <c r="Q11"/>
  <c r="O11"/>
  <c r="M11"/>
  <c r="K11"/>
  <c r="I11"/>
  <c r="G11"/>
  <c r="E11"/>
  <c r="Q10"/>
  <c r="O10"/>
  <c r="M10"/>
  <c r="K10"/>
  <c r="I10"/>
  <c r="G10"/>
  <c r="E10"/>
  <c r="Q9"/>
  <c r="O9"/>
  <c r="M9"/>
  <c r="K9"/>
  <c r="I9"/>
  <c r="G9"/>
  <c r="E9"/>
  <c r="Q8"/>
  <c r="O8"/>
  <c r="M8"/>
  <c r="K8"/>
  <c r="I8"/>
  <c r="G8"/>
  <c r="E8"/>
  <c r="Q7"/>
  <c r="O7"/>
  <c r="M7"/>
  <c r="K7"/>
  <c r="I7"/>
  <c r="G7"/>
  <c r="E7"/>
  <c r="Q6"/>
  <c r="O6"/>
  <c r="M6"/>
  <c r="K6"/>
  <c r="I6"/>
  <c r="G6"/>
  <c r="E6"/>
  <c r="Q5"/>
  <c r="O5"/>
  <c r="M5"/>
  <c r="K5"/>
  <c r="I5"/>
  <c r="G5"/>
  <c r="E5"/>
  <c r="F10" i="8"/>
  <c r="F14" s="1"/>
  <c r="E10"/>
  <c r="D10"/>
  <c r="D15" s="1"/>
  <c r="C17"/>
  <c r="D11" i="1"/>
  <c r="D17" s="1"/>
  <c r="E11"/>
  <c r="E16" s="1"/>
  <c r="F11"/>
  <c r="F17" s="1"/>
  <c r="C18"/>
  <c r="E12" i="30" l="1"/>
  <c r="E5" s="1"/>
  <c r="G12" i="41"/>
  <c r="G5" s="1"/>
  <c r="F12" i="38"/>
  <c r="F5" s="1"/>
  <c r="D12"/>
  <c r="D5" s="1"/>
  <c r="G8" i="39"/>
  <c r="G8" i="38"/>
  <c r="H8" s="1"/>
  <c r="E9" i="39"/>
  <c r="F9" s="1"/>
  <c r="G9" s="1"/>
  <c r="H9" s="1"/>
  <c r="H9" i="30"/>
  <c r="I9" s="1"/>
  <c r="J9" s="1"/>
  <c r="K9" s="1"/>
  <c r="L9" s="1"/>
  <c r="M9" s="1"/>
  <c r="N9" s="1"/>
  <c r="O9" s="1"/>
  <c r="P9" s="1"/>
  <c r="Q9" s="1"/>
  <c r="D25" i="46"/>
  <c r="D22"/>
  <c r="E17"/>
  <c r="E21" s="1"/>
  <c r="F12"/>
  <c r="D13" i="34"/>
  <c r="D16" s="1"/>
  <c r="F9" i="26"/>
  <c r="E12"/>
  <c r="E5" s="1"/>
  <c r="F12"/>
  <c r="F5" s="1"/>
  <c r="D12"/>
  <c r="D5" s="1"/>
  <c r="E15" i="8"/>
  <c r="E17" s="1"/>
  <c r="F15"/>
  <c r="F17" s="1"/>
  <c r="D14"/>
  <c r="D17" s="1"/>
  <c r="E14" i="29"/>
  <c r="F17"/>
  <c r="F14"/>
  <c r="F15"/>
  <c r="F16"/>
  <c r="D16"/>
  <c r="D15"/>
  <c r="D14"/>
  <c r="E15"/>
  <c r="E18" s="1"/>
  <c r="E15" i="1"/>
  <c r="E17"/>
  <c r="D14"/>
  <c r="F14"/>
  <c r="F16"/>
  <c r="D16"/>
  <c r="E14"/>
  <c r="D15"/>
  <c r="F15"/>
  <c r="D23" i="11"/>
  <c r="F19"/>
  <c r="E23"/>
  <c r="F23"/>
  <c r="F16" i="37"/>
  <c r="D13"/>
  <c r="D16" s="1"/>
  <c r="I9" i="39"/>
  <c r="J9" s="1"/>
  <c r="I9" i="41"/>
  <c r="J9" s="1"/>
  <c r="K9" s="1"/>
  <c r="L9" s="1"/>
  <c r="M9" s="1"/>
  <c r="N9" s="1"/>
  <c r="O9" s="1"/>
  <c r="P9" s="1"/>
  <c r="Q9" s="1"/>
  <c r="H12"/>
  <c r="H5" s="1"/>
  <c r="G8" i="30"/>
  <c r="F12"/>
  <c r="F5" s="1"/>
  <c r="H8" i="26"/>
  <c r="F8" i="25"/>
  <c r="G12" i="38"/>
  <c r="G5" s="1"/>
  <c r="E9" i="25"/>
  <c r="F9" s="1"/>
  <c r="G9" s="1"/>
  <c r="H9" s="1"/>
  <c r="I9" s="1"/>
  <c r="J9" s="1"/>
  <c r="K9" s="1"/>
  <c r="L9" s="1"/>
  <c r="M9" s="1"/>
  <c r="N9" s="1"/>
  <c r="O9" s="1"/>
  <c r="P9" s="1"/>
  <c r="Q9" s="1"/>
  <c r="R9" s="1"/>
  <c r="E12" i="38"/>
  <c r="E5" s="1"/>
  <c r="J8" i="41"/>
  <c r="G9" i="26" l="1"/>
  <c r="G12" s="1"/>
  <c r="G5" s="1"/>
  <c r="H8" i="39"/>
  <c r="G12"/>
  <c r="G5" s="1"/>
  <c r="H12" i="38"/>
  <c r="H5" s="1"/>
  <c r="I8"/>
  <c r="E12" i="25"/>
  <c r="E5" s="1"/>
  <c r="F12" i="39"/>
  <c r="F5" s="1"/>
  <c r="I12" i="41"/>
  <c r="I5" s="1"/>
  <c r="E12" i="39"/>
  <c r="E5" s="1"/>
  <c r="E22" i="46"/>
  <c r="E25" s="1"/>
  <c r="F17"/>
  <c r="F21" s="1"/>
  <c r="G12"/>
  <c r="D18" i="29"/>
  <c r="F18"/>
  <c r="E18" i="1"/>
  <c r="D18"/>
  <c r="F18"/>
  <c r="H8" i="30"/>
  <c r="G12"/>
  <c r="G5" s="1"/>
  <c r="K9" i="39"/>
  <c r="J12" i="41"/>
  <c r="J5" s="1"/>
  <c r="K8"/>
  <c r="G8" i="25"/>
  <c r="F12"/>
  <c r="F5" s="1"/>
  <c r="I8" i="26"/>
  <c r="H9" l="1"/>
  <c r="I9" s="1"/>
  <c r="J9" s="1"/>
  <c r="K9" s="1"/>
  <c r="L9" s="1"/>
  <c r="M9" s="1"/>
  <c r="N9" s="1"/>
  <c r="O9" s="1"/>
  <c r="P9" s="1"/>
  <c r="Q9" s="1"/>
  <c r="I8" i="39"/>
  <c r="H12"/>
  <c r="H5" s="1"/>
  <c r="J8" i="38"/>
  <c r="I12"/>
  <c r="I5" s="1"/>
  <c r="D9" i="28"/>
  <c r="F25" i="46"/>
  <c r="F22"/>
  <c r="H12"/>
  <c r="G17"/>
  <c r="E9" i="35"/>
  <c r="E9" i="34"/>
  <c r="E9" i="36"/>
  <c r="E14" s="1"/>
  <c r="E13" s="1"/>
  <c r="E16" s="1"/>
  <c r="I12" i="26"/>
  <c r="I5" s="1"/>
  <c r="J8"/>
  <c r="G12" i="25"/>
  <c r="G5" s="1"/>
  <c r="H8"/>
  <c r="L9" i="39"/>
  <c r="I8" i="30"/>
  <c r="H12"/>
  <c r="H5" s="1"/>
  <c r="K12" i="41"/>
  <c r="K5" s="1"/>
  <c r="L8"/>
  <c r="H12" i="26" l="1"/>
  <c r="H5" s="1"/>
  <c r="K8" i="38"/>
  <c r="J12"/>
  <c r="J5" s="1"/>
  <c r="J8" i="39"/>
  <c r="I12"/>
  <c r="I5" s="1"/>
  <c r="D15" i="28"/>
  <c r="D12"/>
  <c r="D13"/>
  <c r="D14"/>
  <c r="H17" i="46"/>
  <c r="I12"/>
  <c r="G21"/>
  <c r="E14" i="35"/>
  <c r="E13"/>
  <c r="E14" i="34"/>
  <c r="E13"/>
  <c r="J8" i="30"/>
  <c r="I12"/>
  <c r="I5" s="1"/>
  <c r="M9" i="39"/>
  <c r="L12" i="41"/>
  <c r="L5" s="1"/>
  <c r="M8"/>
  <c r="I8" i="25"/>
  <c r="H12"/>
  <c r="H5" s="1"/>
  <c r="K8" i="26"/>
  <c r="J12"/>
  <c r="J5" s="1"/>
  <c r="K8" i="39" l="1"/>
  <c r="J12"/>
  <c r="J5" s="1"/>
  <c r="L8" i="38"/>
  <c r="K12"/>
  <c r="K5" s="1"/>
  <c r="D16" i="28"/>
  <c r="H21" i="46"/>
  <c r="I17"/>
  <c r="G25"/>
  <c r="G22"/>
  <c r="E16" i="35"/>
  <c r="E16" i="34"/>
  <c r="K12" i="26"/>
  <c r="K5" s="1"/>
  <c r="L8"/>
  <c r="M8" s="1"/>
  <c r="I12" i="25"/>
  <c r="I5" s="1"/>
  <c r="J8"/>
  <c r="N9" i="39"/>
  <c r="K8" i="30"/>
  <c r="J12"/>
  <c r="J5" s="1"/>
  <c r="M12" i="41"/>
  <c r="M5" s="1"/>
  <c r="N8"/>
  <c r="M8" i="38" l="1"/>
  <c r="L12"/>
  <c r="L5" s="1"/>
  <c r="L8" i="39"/>
  <c r="K12"/>
  <c r="K5" s="1"/>
  <c r="I21" i="46"/>
  <c r="H25"/>
  <c r="H22"/>
  <c r="N8" i="26"/>
  <c r="M12"/>
  <c r="M5" s="1"/>
  <c r="L8" i="30"/>
  <c r="K12"/>
  <c r="K5" s="1"/>
  <c r="O9" i="39"/>
  <c r="N12" i="41"/>
  <c r="N5" s="1"/>
  <c r="O8"/>
  <c r="K8" i="25"/>
  <c r="J12"/>
  <c r="J5" s="1"/>
  <c r="L12" i="26"/>
  <c r="L5" s="1"/>
  <c r="M8" i="39" l="1"/>
  <c r="L12"/>
  <c r="L5" s="1"/>
  <c r="N8" i="38"/>
  <c r="M12"/>
  <c r="M5" s="1"/>
  <c r="I25" i="46"/>
  <c r="I22"/>
  <c r="F9" i="35"/>
  <c r="F9" i="34"/>
  <c r="N12" i="26"/>
  <c r="N5" s="1"/>
  <c r="O8"/>
  <c r="F9" i="36"/>
  <c r="F14" s="1"/>
  <c r="F13" s="1"/>
  <c r="F16" s="1"/>
  <c r="K12" i="25"/>
  <c r="K5" s="1"/>
  <c r="L8"/>
  <c r="P9" i="39"/>
  <c r="M8" i="30"/>
  <c r="L12"/>
  <c r="L5" s="1"/>
  <c r="O12" i="41"/>
  <c r="O5" s="1"/>
  <c r="P8"/>
  <c r="N12" i="38" l="1"/>
  <c r="N5" s="1"/>
  <c r="O8"/>
  <c r="N8" i="39"/>
  <c r="M12"/>
  <c r="M5" s="1"/>
  <c r="E9" i="28"/>
  <c r="F13" i="35"/>
  <c r="F16" s="1"/>
  <c r="F14"/>
  <c r="F13" i="34"/>
  <c r="F16" s="1"/>
  <c r="F14"/>
  <c r="P8" i="26"/>
  <c r="P12" s="1"/>
  <c r="P5" s="1"/>
  <c r="O12"/>
  <c r="O5" s="1"/>
  <c r="N8" i="30"/>
  <c r="M12"/>
  <c r="M5" s="1"/>
  <c r="Q9" i="39"/>
  <c r="P12" i="41"/>
  <c r="P5" s="1"/>
  <c r="Q8"/>
  <c r="Q12" s="1"/>
  <c r="Q5" s="1"/>
  <c r="M8" i="25"/>
  <c r="L12"/>
  <c r="L5" s="1"/>
  <c r="O8" i="39" l="1"/>
  <c r="N12"/>
  <c r="N5" s="1"/>
  <c r="P8" i="38"/>
  <c r="O12"/>
  <c r="O5" s="1"/>
  <c r="E15" i="28"/>
  <c r="E12"/>
  <c r="E13"/>
  <c r="E14"/>
  <c r="M12" i="25"/>
  <c r="M5" s="1"/>
  <c r="N8"/>
  <c r="O8" i="30"/>
  <c r="N12"/>
  <c r="N5" s="1"/>
  <c r="P12" i="38" l="1"/>
  <c r="P5" s="1"/>
  <c r="Q8"/>
  <c r="Q12" s="1"/>
  <c r="Q5" s="1"/>
  <c r="P8" i="39"/>
  <c r="O12"/>
  <c r="O5" s="1"/>
  <c r="E16" i="28"/>
  <c r="P8" i="30"/>
  <c r="O12"/>
  <c r="O5" s="1"/>
  <c r="O8" i="25"/>
  <c r="N12"/>
  <c r="N5" s="1"/>
  <c r="Q8" i="26"/>
  <c r="Q12" s="1"/>
  <c r="Q5" s="1"/>
  <c r="Q8" i="39" l="1"/>
  <c r="Q12" s="1"/>
  <c r="Q5" s="1"/>
  <c r="P12"/>
  <c r="P5" s="1"/>
  <c r="O12" i="25"/>
  <c r="O5" s="1"/>
  <c r="P8"/>
  <c r="Q8" i="30"/>
  <c r="Q12" s="1"/>
  <c r="Q5" s="1"/>
  <c r="P12"/>
  <c r="P5" s="1"/>
  <c r="F9" i="28" l="1"/>
  <c r="Q8" i="25"/>
  <c r="P12"/>
  <c r="P5" s="1"/>
  <c r="F13" i="28" l="1"/>
  <c r="F12"/>
  <c r="F15"/>
  <c r="F14"/>
  <c r="Q12" i="25"/>
  <c r="Q5" s="1"/>
  <c r="R8"/>
  <c r="R12" s="1"/>
  <c r="R5" s="1"/>
  <c r="F16" i="28" l="1"/>
  <c r="K6" i="46"/>
  <c r="K5" s="1"/>
  <c r="J6"/>
  <c r="J5" s="1"/>
  <c r="J12"/>
  <c r="J17" s="1"/>
  <c r="J22" l="1"/>
  <c r="J21"/>
  <c r="K12"/>
  <c r="L6"/>
  <c r="K17" l="1"/>
  <c r="L12"/>
  <c r="L5"/>
  <c r="M6"/>
  <c r="J25"/>
  <c r="K22" l="1"/>
  <c r="K21"/>
  <c r="N6"/>
  <c r="M5"/>
  <c r="L17"/>
  <c r="M12"/>
  <c r="L22" l="1"/>
  <c r="L21"/>
  <c r="N5"/>
  <c r="O6"/>
  <c r="M17"/>
  <c r="N12"/>
  <c r="K25"/>
  <c r="M22" l="1"/>
  <c r="M21"/>
  <c r="N17"/>
  <c r="O12"/>
  <c r="O5"/>
  <c r="P6"/>
  <c r="L25"/>
  <c r="N21" l="1"/>
  <c r="P5"/>
  <c r="Q6"/>
  <c r="Q5" s="1"/>
  <c r="O17"/>
  <c r="P12"/>
  <c r="M25"/>
  <c r="O22" l="1"/>
  <c r="O21"/>
  <c r="Q12"/>
  <c r="Q17" s="1"/>
  <c r="P17"/>
  <c r="N25"/>
  <c r="N22"/>
  <c r="Q21" l="1"/>
  <c r="P21"/>
  <c r="O25"/>
  <c r="P22" l="1"/>
  <c r="P25" s="1"/>
  <c r="Q22"/>
  <c r="Q25" s="1"/>
</calcChain>
</file>

<file path=xl/sharedStrings.xml><?xml version="1.0" encoding="utf-8"?>
<sst xmlns="http://schemas.openxmlformats.org/spreadsheetml/2006/main" count="594" uniqueCount="240">
  <si>
    <t>2011年
（H23年）</t>
    <rPh sb="4" eb="5">
      <t>ネン</t>
    </rPh>
    <rPh sb="10" eb="11">
      <t>ネン</t>
    </rPh>
    <phoneticPr fontId="1"/>
  </si>
  <si>
    <t>2012年
（H24年）</t>
    <rPh sb="4" eb="5">
      <t>ネン</t>
    </rPh>
    <rPh sb="10" eb="11">
      <t>ネン</t>
    </rPh>
    <phoneticPr fontId="1"/>
  </si>
  <si>
    <t>2013年
（H25年）</t>
    <rPh sb="4" eb="5">
      <t>ネン</t>
    </rPh>
    <rPh sb="10" eb="11">
      <t>ネン</t>
    </rPh>
    <phoneticPr fontId="1"/>
  </si>
  <si>
    <t>2014年
（H26年）</t>
    <rPh sb="4" eb="5">
      <t>ネン</t>
    </rPh>
    <rPh sb="10" eb="11">
      <t>ネン</t>
    </rPh>
    <phoneticPr fontId="1"/>
  </si>
  <si>
    <t>2015年
（H27年）</t>
    <rPh sb="4" eb="5">
      <t>ネン</t>
    </rPh>
    <rPh sb="10" eb="11">
      <t>ネン</t>
    </rPh>
    <phoneticPr fontId="1"/>
  </si>
  <si>
    <t>2016年
（H28年）</t>
    <rPh sb="4" eb="5">
      <t>ネン</t>
    </rPh>
    <rPh sb="10" eb="11">
      <t>ネン</t>
    </rPh>
    <phoneticPr fontId="1"/>
  </si>
  <si>
    <t>2017年
（H29年）</t>
    <rPh sb="4" eb="5">
      <t>ネン</t>
    </rPh>
    <rPh sb="10" eb="11">
      <t>ネン</t>
    </rPh>
    <phoneticPr fontId="1"/>
  </si>
  <si>
    <t>2018年
（H30年）</t>
    <rPh sb="4" eb="5">
      <t>ネン</t>
    </rPh>
    <rPh sb="10" eb="11">
      <t>ネン</t>
    </rPh>
    <phoneticPr fontId="1"/>
  </si>
  <si>
    <t>2019年
（H31年）</t>
    <rPh sb="4" eb="5">
      <t>ネン</t>
    </rPh>
    <rPh sb="10" eb="11">
      <t>ネン</t>
    </rPh>
    <phoneticPr fontId="1"/>
  </si>
  <si>
    <t>2020年
（H32年）</t>
    <rPh sb="4" eb="5">
      <t>ネン</t>
    </rPh>
    <rPh sb="10" eb="11">
      <t>ネン</t>
    </rPh>
    <phoneticPr fontId="1"/>
  </si>
  <si>
    <t>2021年
（H33年）</t>
    <rPh sb="4" eb="5">
      <t>ネン</t>
    </rPh>
    <rPh sb="10" eb="11">
      <t>ネン</t>
    </rPh>
    <phoneticPr fontId="1"/>
  </si>
  <si>
    <t>2022年
（H34年）</t>
    <rPh sb="4" eb="5">
      <t>ネン</t>
    </rPh>
    <rPh sb="10" eb="11">
      <t>ネン</t>
    </rPh>
    <phoneticPr fontId="1"/>
  </si>
  <si>
    <t>2023年
（H35年）</t>
    <rPh sb="4" eb="5">
      <t>ネン</t>
    </rPh>
    <rPh sb="10" eb="11">
      <t>ネン</t>
    </rPh>
    <phoneticPr fontId="1"/>
  </si>
  <si>
    <t>2024年
（H36年）</t>
    <rPh sb="4" eb="5">
      <t>ネン</t>
    </rPh>
    <rPh sb="10" eb="11">
      <t>ネン</t>
    </rPh>
    <phoneticPr fontId="1"/>
  </si>
  <si>
    <t>2025年
（H37年）</t>
    <rPh sb="4" eb="5">
      <t>ネン</t>
    </rPh>
    <rPh sb="10" eb="11">
      <t>ネン</t>
    </rPh>
    <phoneticPr fontId="1"/>
  </si>
  <si>
    <t>育休取得者数（人）</t>
    <rPh sb="0" eb="2">
      <t>イクキュウ</t>
    </rPh>
    <rPh sb="2" eb="5">
      <t>シュトクシャ</t>
    </rPh>
    <rPh sb="5" eb="6">
      <t>スウ</t>
    </rPh>
    <rPh sb="7" eb="8">
      <t>ニン</t>
    </rPh>
    <phoneticPr fontId="1"/>
  </si>
  <si>
    <t>平均賃金（月）</t>
    <rPh sb="0" eb="2">
      <t>ヘイキン</t>
    </rPh>
    <rPh sb="2" eb="4">
      <t>チンギン</t>
    </rPh>
    <rPh sb="5" eb="6">
      <t>ツキ</t>
    </rPh>
    <phoneticPr fontId="1"/>
  </si>
  <si>
    <t>取得期間（月）</t>
    <rPh sb="0" eb="2">
      <t>シュトク</t>
    </rPh>
    <rPh sb="2" eb="4">
      <t>キカン</t>
    </rPh>
    <rPh sb="5" eb="6">
      <t>ツキ</t>
    </rPh>
    <phoneticPr fontId="1"/>
  </si>
  <si>
    <t>給付率</t>
    <rPh sb="0" eb="3">
      <t>キュウフリツ</t>
    </rPh>
    <phoneticPr fontId="1"/>
  </si>
  <si>
    <t>所要額（千円）</t>
    <rPh sb="0" eb="3">
      <t>ショヨウガク</t>
    </rPh>
    <rPh sb="4" eb="6">
      <t>センエン</t>
    </rPh>
    <phoneticPr fontId="1"/>
  </si>
  <si>
    <t>ａ</t>
    <phoneticPr fontId="1"/>
  </si>
  <si>
    <t>ｂ</t>
    <phoneticPr fontId="1"/>
  </si>
  <si>
    <t>ｃ</t>
    <phoneticPr fontId="1"/>
  </si>
  <si>
    <t>ｄ</t>
    <phoneticPr fontId="1"/>
  </si>
  <si>
    <t>（ａ×ｂ×ｃ×ｄ）</t>
    <phoneticPr fontId="1"/>
  </si>
  <si>
    <t>国</t>
    <rPh sb="0" eb="1">
      <t>クニ</t>
    </rPh>
    <phoneticPr fontId="1"/>
  </si>
  <si>
    <t>地方</t>
    <rPh sb="0" eb="2">
      <t>チホウ</t>
    </rPh>
    <phoneticPr fontId="1"/>
  </si>
  <si>
    <t>事業主</t>
    <rPh sb="0" eb="3">
      <t>ジギョウヌシ</t>
    </rPh>
    <phoneticPr fontId="1"/>
  </si>
  <si>
    <t>被保険者</t>
    <rPh sb="0" eb="1">
      <t>ヒ</t>
    </rPh>
    <rPh sb="1" eb="3">
      <t>ホケン</t>
    </rPh>
    <rPh sb="3" eb="4">
      <t>シャ</t>
    </rPh>
    <phoneticPr fontId="1"/>
  </si>
  <si>
    <t>＜財源構成内訳（億円）＞</t>
    <rPh sb="1" eb="3">
      <t>ザイゲン</t>
    </rPh>
    <rPh sb="3" eb="5">
      <t>コウセイ</t>
    </rPh>
    <rPh sb="5" eb="7">
      <t>ウチワケ</t>
    </rPh>
    <rPh sb="8" eb="10">
      <t>オクエン</t>
    </rPh>
    <phoneticPr fontId="1"/>
  </si>
  <si>
    <t>（千円）</t>
    <rPh sb="1" eb="3">
      <t>センエン</t>
    </rPh>
    <phoneticPr fontId="1"/>
  </si>
  <si>
    <t>（億円）</t>
    <rPh sb="1" eb="3">
      <t>オクエン</t>
    </rPh>
    <phoneticPr fontId="1"/>
  </si>
  <si>
    <t>○　育児休業給付</t>
    <rPh sb="2" eb="4">
      <t>イクジ</t>
    </rPh>
    <rPh sb="4" eb="6">
      <t>キュウギョウ</t>
    </rPh>
    <rPh sb="6" eb="8">
      <t>キュウフ</t>
    </rPh>
    <phoneticPr fontId="1"/>
  </si>
  <si>
    <t>○　出産手当金</t>
    <rPh sb="2" eb="4">
      <t>シュッサン</t>
    </rPh>
    <rPh sb="4" eb="7">
      <t>テアテキン</t>
    </rPh>
    <phoneticPr fontId="1"/>
  </si>
  <si>
    <t>出手取得者数（人）</t>
    <rPh sb="0" eb="1">
      <t>シュツ</t>
    </rPh>
    <rPh sb="1" eb="2">
      <t>テ</t>
    </rPh>
    <rPh sb="2" eb="5">
      <t>シュトクシャ</t>
    </rPh>
    <rPh sb="5" eb="6">
      <t>スウ</t>
    </rPh>
    <rPh sb="7" eb="8">
      <t>ニン</t>
    </rPh>
    <phoneticPr fontId="1"/>
  </si>
  <si>
    <t>平均支給額（月）</t>
    <rPh sb="0" eb="2">
      <t>ヘイキン</t>
    </rPh>
    <rPh sb="2" eb="5">
      <t>シキュウガク</t>
    </rPh>
    <rPh sb="6" eb="7">
      <t>ツキ</t>
    </rPh>
    <phoneticPr fontId="1"/>
  </si>
  <si>
    <t>○　出産育児一時金</t>
    <rPh sb="2" eb="4">
      <t>シュッサン</t>
    </rPh>
    <rPh sb="4" eb="6">
      <t>イクジ</t>
    </rPh>
    <rPh sb="6" eb="8">
      <t>イチジ</t>
    </rPh>
    <phoneticPr fontId="1"/>
  </si>
  <si>
    <t>出生児数（千人）</t>
    <rPh sb="0" eb="3">
      <t>シュッセイジ</t>
    </rPh>
    <rPh sb="3" eb="4">
      <t>スウ</t>
    </rPh>
    <rPh sb="5" eb="6">
      <t>セン</t>
    </rPh>
    <rPh sb="6" eb="7">
      <t>ニン</t>
    </rPh>
    <phoneticPr fontId="1"/>
  </si>
  <si>
    <t>（ａ×ｂ）</t>
    <phoneticPr fontId="1"/>
  </si>
  <si>
    <t>所要額（億円）</t>
    <rPh sb="0" eb="3">
      <t>ショヨウガク</t>
    </rPh>
    <rPh sb="4" eb="5">
      <t>オク</t>
    </rPh>
    <rPh sb="5" eb="6">
      <t>エン</t>
    </rPh>
    <phoneticPr fontId="1"/>
  </si>
  <si>
    <t>対象児童数（人）</t>
    <rPh sb="0" eb="2">
      <t>タイショウ</t>
    </rPh>
    <rPh sb="2" eb="4">
      <t>ジドウ</t>
    </rPh>
    <rPh sb="4" eb="5">
      <t>スウ</t>
    </rPh>
    <rPh sb="6" eb="7">
      <t>ニン</t>
    </rPh>
    <phoneticPr fontId="1"/>
  </si>
  <si>
    <t>単価（月）</t>
    <rPh sb="0" eb="2">
      <t>タンカ</t>
    </rPh>
    <rPh sb="3" eb="4">
      <t>ツキ</t>
    </rPh>
    <phoneticPr fontId="1"/>
  </si>
  <si>
    <t>○　子ども手当</t>
    <rPh sb="2" eb="3">
      <t>コ</t>
    </rPh>
    <rPh sb="5" eb="7">
      <t>テアテ</t>
    </rPh>
    <phoneticPr fontId="1"/>
  </si>
  <si>
    <t>支給期間（月）</t>
    <rPh sb="0" eb="2">
      <t>シキュウ</t>
    </rPh>
    <rPh sb="2" eb="4">
      <t>キカン</t>
    </rPh>
    <rPh sb="5" eb="6">
      <t>ツキ</t>
    </rPh>
    <phoneticPr fontId="1"/>
  </si>
  <si>
    <t xml:space="preserve">※　各年度の財源構成別の負担は、次のとおり。
</t>
    <phoneticPr fontId="1"/>
  </si>
  <si>
    <t>○　放課後児童クラブ</t>
    <rPh sb="2" eb="5">
      <t>ホウカゴ</t>
    </rPh>
    <rPh sb="5" eb="7">
      <t>ジドウ</t>
    </rPh>
    <phoneticPr fontId="1"/>
  </si>
  <si>
    <t>0歳児</t>
    <rPh sb="1" eb="3">
      <t>サイジ</t>
    </rPh>
    <phoneticPr fontId="1"/>
  </si>
  <si>
    <t>減少率</t>
    <rPh sb="0" eb="3">
      <t>ゲンショウリツ</t>
    </rPh>
    <phoneticPr fontId="1"/>
  </si>
  <si>
    <t>0-2歳</t>
    <rPh sb="3" eb="4">
      <t>サイ</t>
    </rPh>
    <phoneticPr fontId="1"/>
  </si>
  <si>
    <t>0-5歳児</t>
    <rPh sb="3" eb="5">
      <t>サイジ</t>
    </rPh>
    <phoneticPr fontId="1"/>
  </si>
  <si>
    <t>3-5歳</t>
    <rPh sb="3" eb="4">
      <t>サイ</t>
    </rPh>
    <phoneticPr fontId="1"/>
  </si>
  <si>
    <t>6-8歳</t>
    <rPh sb="3" eb="4">
      <t>サイ</t>
    </rPh>
    <phoneticPr fontId="1"/>
  </si>
  <si>
    <t>0-15歳</t>
    <rPh sb="4" eb="5">
      <t>サイ</t>
    </rPh>
    <phoneticPr fontId="1"/>
  </si>
  <si>
    <t>0-18歳</t>
    <rPh sb="4" eb="5">
      <t>サイ</t>
    </rPh>
    <phoneticPr fontId="1"/>
  </si>
  <si>
    <t>H22年</t>
    <rPh sb="3" eb="4">
      <t>ネン</t>
    </rPh>
    <phoneticPr fontId="1"/>
  </si>
  <si>
    <t>2010年</t>
    <rPh sb="4" eb="5">
      <t>ネン</t>
    </rPh>
    <phoneticPr fontId="1"/>
  </si>
  <si>
    <t>H23年</t>
    <rPh sb="3" eb="4">
      <t>ネン</t>
    </rPh>
    <phoneticPr fontId="1"/>
  </si>
  <si>
    <t>2011年</t>
    <rPh sb="4" eb="5">
      <t>ネン</t>
    </rPh>
    <phoneticPr fontId="1"/>
  </si>
  <si>
    <t>H24年</t>
    <rPh sb="3" eb="4">
      <t>ネン</t>
    </rPh>
    <phoneticPr fontId="1"/>
  </si>
  <si>
    <t>2012年</t>
    <rPh sb="4" eb="5">
      <t>ネン</t>
    </rPh>
    <phoneticPr fontId="1"/>
  </si>
  <si>
    <t>H25年</t>
    <rPh sb="3" eb="4">
      <t>ネン</t>
    </rPh>
    <phoneticPr fontId="1"/>
  </si>
  <si>
    <t>2013年</t>
    <rPh sb="4" eb="5">
      <t>ネン</t>
    </rPh>
    <phoneticPr fontId="1"/>
  </si>
  <si>
    <t>H26年</t>
    <rPh sb="3" eb="4">
      <t>ネン</t>
    </rPh>
    <phoneticPr fontId="1"/>
  </si>
  <si>
    <t>2014年</t>
    <rPh sb="4" eb="5">
      <t>ネン</t>
    </rPh>
    <phoneticPr fontId="1"/>
  </si>
  <si>
    <t>H27年</t>
    <rPh sb="3" eb="4">
      <t>ネン</t>
    </rPh>
    <phoneticPr fontId="1"/>
  </si>
  <si>
    <t>2015年</t>
    <rPh sb="4" eb="5">
      <t>ネン</t>
    </rPh>
    <phoneticPr fontId="1"/>
  </si>
  <si>
    <t>H28年</t>
    <rPh sb="3" eb="4">
      <t>ネン</t>
    </rPh>
    <phoneticPr fontId="1"/>
  </si>
  <si>
    <t>2016年</t>
    <rPh sb="4" eb="5">
      <t>ネン</t>
    </rPh>
    <phoneticPr fontId="1"/>
  </si>
  <si>
    <t>H29年</t>
    <rPh sb="3" eb="4">
      <t>ネン</t>
    </rPh>
    <phoneticPr fontId="1"/>
  </si>
  <si>
    <t>2017年</t>
    <rPh sb="4" eb="5">
      <t>ネン</t>
    </rPh>
    <phoneticPr fontId="1"/>
  </si>
  <si>
    <t>H30年</t>
    <rPh sb="3" eb="4">
      <t>ネン</t>
    </rPh>
    <phoneticPr fontId="1"/>
  </si>
  <si>
    <t>2018年</t>
    <rPh sb="4" eb="5">
      <t>ネン</t>
    </rPh>
    <phoneticPr fontId="1"/>
  </si>
  <si>
    <t>H31年</t>
    <rPh sb="3" eb="4">
      <t>ネン</t>
    </rPh>
    <phoneticPr fontId="1"/>
  </si>
  <si>
    <t>2019年</t>
    <rPh sb="4" eb="5">
      <t>ネン</t>
    </rPh>
    <phoneticPr fontId="1"/>
  </si>
  <si>
    <t>H32年</t>
    <rPh sb="3" eb="4">
      <t>ネン</t>
    </rPh>
    <phoneticPr fontId="1"/>
  </si>
  <si>
    <t>2020年</t>
    <rPh sb="4" eb="5">
      <t>ネン</t>
    </rPh>
    <phoneticPr fontId="1"/>
  </si>
  <si>
    <t>H33年</t>
    <rPh sb="3" eb="4">
      <t>ネン</t>
    </rPh>
    <phoneticPr fontId="1"/>
  </si>
  <si>
    <t>2021年</t>
    <rPh sb="4" eb="5">
      <t>ネン</t>
    </rPh>
    <phoneticPr fontId="1"/>
  </si>
  <si>
    <t>H34年</t>
    <rPh sb="3" eb="4">
      <t>ネン</t>
    </rPh>
    <phoneticPr fontId="1"/>
  </si>
  <si>
    <t>2022年</t>
    <rPh sb="4" eb="5">
      <t>ネン</t>
    </rPh>
    <phoneticPr fontId="1"/>
  </si>
  <si>
    <t>H35年</t>
    <rPh sb="3" eb="4">
      <t>ネン</t>
    </rPh>
    <phoneticPr fontId="1"/>
  </si>
  <si>
    <t>2023年</t>
    <rPh sb="4" eb="5">
      <t>ネン</t>
    </rPh>
    <phoneticPr fontId="1"/>
  </si>
  <si>
    <t>H36年</t>
    <rPh sb="3" eb="4">
      <t>ネン</t>
    </rPh>
    <phoneticPr fontId="1"/>
  </si>
  <si>
    <t>2024年</t>
    <rPh sb="4" eb="5">
      <t>ネン</t>
    </rPh>
    <phoneticPr fontId="1"/>
  </si>
  <si>
    <t>H37年</t>
    <rPh sb="3" eb="4">
      <t>ネン</t>
    </rPh>
    <phoneticPr fontId="1"/>
  </si>
  <si>
    <t>2025年</t>
    <rPh sb="4" eb="5">
      <t>ネン</t>
    </rPh>
    <phoneticPr fontId="1"/>
  </si>
  <si>
    <t>H38年</t>
    <rPh sb="3" eb="4">
      <t>ネン</t>
    </rPh>
    <phoneticPr fontId="1"/>
  </si>
  <si>
    <t>2026年</t>
    <rPh sb="4" eb="5">
      <t>ネン</t>
    </rPh>
    <phoneticPr fontId="1"/>
  </si>
  <si>
    <t>利用率</t>
    <rPh sb="0" eb="3">
      <t>リヨウリツ</t>
    </rPh>
    <phoneticPr fontId="1"/>
  </si>
  <si>
    <t>利用児童数（人）</t>
    <rPh sb="0" eb="2">
      <t>リヨウ</t>
    </rPh>
    <rPh sb="2" eb="4">
      <t>ジドウ</t>
    </rPh>
    <rPh sb="4" eb="5">
      <t>スウ</t>
    </rPh>
    <rPh sb="6" eb="7">
      <t>ニン</t>
    </rPh>
    <phoneticPr fontId="1"/>
  </si>
  <si>
    <t>児童1人当たり単価（円）</t>
    <rPh sb="0" eb="2">
      <t>ジドウ</t>
    </rPh>
    <rPh sb="3" eb="4">
      <t>ニン</t>
    </rPh>
    <rPh sb="4" eb="5">
      <t>ア</t>
    </rPh>
    <rPh sb="7" eb="9">
      <t>タンカ</t>
    </rPh>
    <rPh sb="10" eb="11">
      <t>エン</t>
    </rPh>
    <phoneticPr fontId="1"/>
  </si>
  <si>
    <t>地方【2/3】</t>
    <rPh sb="0" eb="2">
      <t>チホウ</t>
    </rPh>
    <phoneticPr fontId="1"/>
  </si>
  <si>
    <t>事業主【1/3】</t>
    <rPh sb="0" eb="3">
      <t>ジギョウヌシ</t>
    </rPh>
    <phoneticPr fontId="1"/>
  </si>
  <si>
    <t>○　一時預かり事業</t>
    <rPh sb="2" eb="4">
      <t>イチジ</t>
    </rPh>
    <rPh sb="4" eb="5">
      <t>アズ</t>
    </rPh>
    <rPh sb="7" eb="9">
      <t>ジギョウ</t>
    </rPh>
    <phoneticPr fontId="1"/>
  </si>
  <si>
    <t>利用人日</t>
    <rPh sb="0" eb="2">
      <t>リヨウ</t>
    </rPh>
    <rPh sb="2" eb="3">
      <t>ニン</t>
    </rPh>
    <rPh sb="3" eb="4">
      <t>ヒ</t>
    </rPh>
    <phoneticPr fontId="1"/>
  </si>
  <si>
    <t>地方【1/2】</t>
    <rPh sb="0" eb="2">
      <t>チホウ</t>
    </rPh>
    <phoneticPr fontId="1"/>
  </si>
  <si>
    <t>国【1/2】</t>
    <rPh sb="0" eb="1">
      <t>クニ</t>
    </rPh>
    <phoneticPr fontId="1"/>
  </si>
  <si>
    <t>単価（ひろば型）</t>
    <rPh sb="0" eb="2">
      <t>タンカ</t>
    </rPh>
    <rPh sb="6" eb="7">
      <t>カタ</t>
    </rPh>
    <phoneticPr fontId="1"/>
  </si>
  <si>
    <t>単価（センター型）</t>
    <rPh sb="0" eb="2">
      <t>タンカ</t>
    </rPh>
    <rPh sb="7" eb="8">
      <t>カタ</t>
    </rPh>
    <phoneticPr fontId="1"/>
  </si>
  <si>
    <t>単価（児童館型）</t>
    <rPh sb="0" eb="2">
      <t>タンカ</t>
    </rPh>
    <rPh sb="3" eb="6">
      <t>ジドウカン</t>
    </rPh>
    <rPh sb="6" eb="7">
      <t>カタ</t>
    </rPh>
    <phoneticPr fontId="1"/>
  </si>
  <si>
    <t>Ａ</t>
    <phoneticPr fontId="1"/>
  </si>
  <si>
    <t>Ｂ</t>
    <phoneticPr fontId="1"/>
  </si>
  <si>
    <t>Ｃ</t>
    <phoneticPr fontId="1"/>
  </si>
  <si>
    <t>（Ａａ×Ｂｂ×Ｃｃ）</t>
    <phoneticPr fontId="1"/>
  </si>
  <si>
    <t>か所数（ひろば型）</t>
    <rPh sb="1" eb="2">
      <t>ショ</t>
    </rPh>
    <rPh sb="2" eb="3">
      <t>スウ</t>
    </rPh>
    <rPh sb="7" eb="8">
      <t>カタ</t>
    </rPh>
    <phoneticPr fontId="1"/>
  </si>
  <si>
    <t>か所数（センター型）</t>
    <rPh sb="1" eb="2">
      <t>ショ</t>
    </rPh>
    <rPh sb="2" eb="3">
      <t>スウ</t>
    </rPh>
    <rPh sb="8" eb="9">
      <t>カタ</t>
    </rPh>
    <phoneticPr fontId="1"/>
  </si>
  <si>
    <t>か所数（児童館型）</t>
    <rPh sb="1" eb="2">
      <t>ショ</t>
    </rPh>
    <rPh sb="2" eb="3">
      <t>スウ</t>
    </rPh>
    <rPh sb="4" eb="7">
      <t>ジドウカン</t>
    </rPh>
    <rPh sb="7" eb="8">
      <t>カタ</t>
    </rPh>
    <phoneticPr fontId="1"/>
  </si>
  <si>
    <t>○　地域子育て支援拠点</t>
    <rPh sb="2" eb="4">
      <t>チイキ</t>
    </rPh>
    <rPh sb="4" eb="6">
      <t>コソダ</t>
    </rPh>
    <rPh sb="7" eb="9">
      <t>シエン</t>
    </rPh>
    <rPh sb="9" eb="11">
      <t>キョテン</t>
    </rPh>
    <phoneticPr fontId="1"/>
  </si>
  <si>
    <t>（億円）</t>
    <rPh sb="1" eb="2">
      <t>オク</t>
    </rPh>
    <rPh sb="2" eb="3">
      <t>エン</t>
    </rPh>
    <phoneticPr fontId="1"/>
  </si>
  <si>
    <t>○　休日保育</t>
    <rPh sb="2" eb="4">
      <t>キュウジツ</t>
    </rPh>
    <rPh sb="4" eb="6">
      <t>ホイク</t>
    </rPh>
    <phoneticPr fontId="1"/>
  </si>
  <si>
    <t>利用人数</t>
    <rPh sb="0" eb="2">
      <t>リヨウ</t>
    </rPh>
    <rPh sb="2" eb="3">
      <t>ニン</t>
    </rPh>
    <rPh sb="3" eb="4">
      <t>カズ</t>
    </rPh>
    <phoneticPr fontId="1"/>
  </si>
  <si>
    <t>○　病児・病後児保育</t>
    <rPh sb="2" eb="4">
      <t>ビョウジ</t>
    </rPh>
    <rPh sb="5" eb="7">
      <t>ビョウゴ</t>
    </rPh>
    <rPh sb="7" eb="8">
      <t>ジ</t>
    </rPh>
    <rPh sb="8" eb="10">
      <t>ホイク</t>
    </rPh>
    <phoneticPr fontId="1"/>
  </si>
  <si>
    <t>（ａ×ｂ×3）</t>
    <phoneticPr fontId="1"/>
  </si>
  <si>
    <t>（ａ×b×3）</t>
    <phoneticPr fontId="1"/>
  </si>
  <si>
    <t>○　延長保育</t>
    <rPh sb="2" eb="4">
      <t>エンチョウ</t>
    </rPh>
    <rPh sb="4" eb="6">
      <t>ホイク</t>
    </rPh>
    <phoneticPr fontId="1"/>
  </si>
  <si>
    <t>○　児童扶養手当、特別児童扶養手当等</t>
    <rPh sb="2" eb="4">
      <t>ジドウ</t>
    </rPh>
    <rPh sb="4" eb="6">
      <t>フヨウ</t>
    </rPh>
    <rPh sb="6" eb="8">
      <t>テアテ</t>
    </rPh>
    <rPh sb="9" eb="11">
      <t>トクベツ</t>
    </rPh>
    <rPh sb="11" eb="13">
      <t>ジドウ</t>
    </rPh>
    <rPh sb="13" eb="15">
      <t>フヨウ</t>
    </rPh>
    <rPh sb="15" eb="17">
      <t>テアテ</t>
    </rPh>
    <rPh sb="17" eb="18">
      <t>トウ</t>
    </rPh>
    <phoneticPr fontId="1"/>
  </si>
  <si>
    <t>○　妊婦健診（上乗せ5回分）</t>
    <rPh sb="2" eb="4">
      <t>ニンプ</t>
    </rPh>
    <rPh sb="4" eb="6">
      <t>ケンシン</t>
    </rPh>
    <rPh sb="7" eb="9">
      <t>ウワノ</t>
    </rPh>
    <rPh sb="11" eb="12">
      <t>カイ</t>
    </rPh>
    <rPh sb="12" eb="13">
      <t>ブン</t>
    </rPh>
    <phoneticPr fontId="1"/>
  </si>
  <si>
    <t>○　次世代育成支援対策交付金（ソフト交付金）</t>
    <rPh sb="2" eb="5">
      <t>ジセダイ</t>
    </rPh>
    <rPh sb="5" eb="7">
      <t>イクセイ</t>
    </rPh>
    <rPh sb="7" eb="9">
      <t>シエン</t>
    </rPh>
    <rPh sb="9" eb="11">
      <t>タイサク</t>
    </rPh>
    <rPh sb="11" eb="14">
      <t>コウフキン</t>
    </rPh>
    <rPh sb="18" eb="21">
      <t>コウフキン</t>
    </rPh>
    <phoneticPr fontId="1"/>
  </si>
  <si>
    <t>（ａ×ｂ×2 ）</t>
    <phoneticPr fontId="1"/>
  </si>
  <si>
    <t>○　障害児施設</t>
    <rPh sb="2" eb="5">
      <t>ショウガイジ</t>
    </rPh>
    <rPh sb="5" eb="7">
      <t>シセツ</t>
    </rPh>
    <phoneticPr fontId="1"/>
  </si>
  <si>
    <t>○　少子化対策地財措置（妊婦健診9回分を含む）</t>
    <rPh sb="2" eb="5">
      <t>ショウシカ</t>
    </rPh>
    <rPh sb="5" eb="7">
      <t>タイサク</t>
    </rPh>
    <rPh sb="7" eb="8">
      <t>チ</t>
    </rPh>
    <rPh sb="8" eb="9">
      <t>ザイ</t>
    </rPh>
    <rPh sb="9" eb="11">
      <t>ソチ</t>
    </rPh>
    <rPh sb="12" eb="14">
      <t>ニンプ</t>
    </rPh>
    <rPh sb="14" eb="16">
      <t>ケンシン</t>
    </rPh>
    <rPh sb="17" eb="19">
      <t>カイブン</t>
    </rPh>
    <rPh sb="20" eb="21">
      <t>フク</t>
    </rPh>
    <phoneticPr fontId="1"/>
  </si>
  <si>
    <t>○　児童入所施設</t>
    <rPh sb="2" eb="4">
      <t>ジドウ</t>
    </rPh>
    <rPh sb="4" eb="6">
      <t>ニュウショ</t>
    </rPh>
    <rPh sb="6" eb="8">
      <t>シセツ</t>
    </rPh>
    <phoneticPr fontId="1"/>
  </si>
  <si>
    <t>（ａ×ｂ）</t>
    <phoneticPr fontId="1"/>
  </si>
  <si>
    <t>2011年比</t>
    <rPh sb="4" eb="5">
      <t>ネン</t>
    </rPh>
    <rPh sb="5" eb="6">
      <t>ヒ</t>
    </rPh>
    <phoneticPr fontId="1"/>
  </si>
  <si>
    <t>予算（億円）</t>
    <rPh sb="0" eb="2">
      <t>ヨサン</t>
    </rPh>
    <rPh sb="3" eb="5">
      <t>オクエン</t>
    </rPh>
    <phoneticPr fontId="1"/>
  </si>
  <si>
    <t>※　いわゆる「つなぎ法」（中学校修了まで1.3万円）で単純に推計した場合であり、つなぎ後の１０月以降の制度については、４月２９日の三党政調会長合意に基づく与野党での議論の内容を踏まえて対応。</t>
    <rPh sb="10" eb="11">
      <t>ホウ</t>
    </rPh>
    <rPh sb="13" eb="16">
      <t>チュウガッコウ</t>
    </rPh>
    <rPh sb="16" eb="18">
      <t>シュウリョウ</t>
    </rPh>
    <rPh sb="23" eb="24">
      <t>マン</t>
    </rPh>
    <rPh sb="24" eb="25">
      <t>エン</t>
    </rPh>
    <rPh sb="27" eb="29">
      <t>タンジュン</t>
    </rPh>
    <rPh sb="30" eb="32">
      <t>スイケイ</t>
    </rPh>
    <rPh sb="34" eb="36">
      <t>バアイ</t>
    </rPh>
    <rPh sb="43" eb="44">
      <t>ゴ</t>
    </rPh>
    <rPh sb="47" eb="48">
      <t>ガツ</t>
    </rPh>
    <rPh sb="48" eb="50">
      <t>イコウ</t>
    </rPh>
    <rPh sb="51" eb="53">
      <t>セイド</t>
    </rPh>
    <rPh sb="60" eb="61">
      <t>ガツ</t>
    </rPh>
    <rPh sb="63" eb="64">
      <t>ニチ</t>
    </rPh>
    <rPh sb="65" eb="67">
      <t>サントウ</t>
    </rPh>
    <rPh sb="67" eb="69">
      <t>セイチョウ</t>
    </rPh>
    <rPh sb="69" eb="71">
      <t>カイチョウ</t>
    </rPh>
    <rPh sb="71" eb="73">
      <t>ゴウイ</t>
    </rPh>
    <rPh sb="74" eb="75">
      <t>モト</t>
    </rPh>
    <rPh sb="77" eb="80">
      <t>ヨヤトウ</t>
    </rPh>
    <rPh sb="82" eb="84">
      <t>ギロン</t>
    </rPh>
    <rPh sb="85" eb="87">
      <t>ナイヨウ</t>
    </rPh>
    <rPh sb="88" eb="89">
      <t>フ</t>
    </rPh>
    <rPh sb="92" eb="94">
      <t>タイオウ</t>
    </rPh>
    <phoneticPr fontId="1"/>
  </si>
  <si>
    <t>○　こども園（長時間利用）</t>
    <rPh sb="5" eb="6">
      <t>エン</t>
    </rPh>
    <rPh sb="7" eb="10">
      <t>チョウジカン</t>
    </rPh>
    <rPh sb="10" eb="12">
      <t>リヨウ</t>
    </rPh>
    <phoneticPr fontId="3"/>
  </si>
  <si>
    <t>2011年
（H23年）</t>
    <rPh sb="4" eb="5">
      <t>ネン</t>
    </rPh>
    <rPh sb="10" eb="11">
      <t>ネン</t>
    </rPh>
    <phoneticPr fontId="3"/>
  </si>
  <si>
    <t>2012年
（H24年）</t>
    <rPh sb="4" eb="5">
      <t>ネン</t>
    </rPh>
    <rPh sb="10" eb="11">
      <t>ネン</t>
    </rPh>
    <phoneticPr fontId="3"/>
  </si>
  <si>
    <t>2013年
（H25年）</t>
    <rPh sb="4" eb="5">
      <t>ネン</t>
    </rPh>
    <rPh sb="10" eb="11">
      <t>ネン</t>
    </rPh>
    <phoneticPr fontId="3"/>
  </si>
  <si>
    <t>2014年
（H26年）</t>
    <rPh sb="4" eb="5">
      <t>ネン</t>
    </rPh>
    <rPh sb="10" eb="11">
      <t>ネン</t>
    </rPh>
    <phoneticPr fontId="3"/>
  </si>
  <si>
    <t>2015年
（H27年）</t>
    <rPh sb="4" eb="5">
      <t>ネン</t>
    </rPh>
    <rPh sb="10" eb="11">
      <t>ネン</t>
    </rPh>
    <phoneticPr fontId="3"/>
  </si>
  <si>
    <t>2016年
（H28年）</t>
    <rPh sb="4" eb="5">
      <t>ネン</t>
    </rPh>
    <rPh sb="10" eb="11">
      <t>ネン</t>
    </rPh>
    <phoneticPr fontId="3"/>
  </si>
  <si>
    <t>2017年
（H29年）</t>
    <rPh sb="4" eb="5">
      <t>ネン</t>
    </rPh>
    <rPh sb="10" eb="11">
      <t>ネン</t>
    </rPh>
    <phoneticPr fontId="3"/>
  </si>
  <si>
    <t>2018年
（H30年）</t>
    <rPh sb="4" eb="5">
      <t>ネン</t>
    </rPh>
    <rPh sb="10" eb="11">
      <t>ネン</t>
    </rPh>
    <phoneticPr fontId="3"/>
  </si>
  <si>
    <t>2019年
（H31年）</t>
    <rPh sb="4" eb="5">
      <t>ネン</t>
    </rPh>
    <rPh sb="10" eb="11">
      <t>ネン</t>
    </rPh>
    <phoneticPr fontId="3"/>
  </si>
  <si>
    <t>2020年
（H32年）</t>
    <rPh sb="4" eb="5">
      <t>ネン</t>
    </rPh>
    <rPh sb="10" eb="11">
      <t>ネン</t>
    </rPh>
    <phoneticPr fontId="3"/>
  </si>
  <si>
    <t>2021年
（H33年）</t>
    <rPh sb="4" eb="5">
      <t>ネン</t>
    </rPh>
    <rPh sb="10" eb="11">
      <t>ネン</t>
    </rPh>
    <phoneticPr fontId="3"/>
  </si>
  <si>
    <t>2022年
（H34年）</t>
    <rPh sb="4" eb="5">
      <t>ネン</t>
    </rPh>
    <rPh sb="10" eb="11">
      <t>ネン</t>
    </rPh>
    <phoneticPr fontId="3"/>
  </si>
  <si>
    <t>2023年
（H35年）</t>
    <rPh sb="4" eb="5">
      <t>ネン</t>
    </rPh>
    <rPh sb="10" eb="11">
      <t>ネン</t>
    </rPh>
    <phoneticPr fontId="3"/>
  </si>
  <si>
    <t>2024年
（H36年）</t>
    <rPh sb="4" eb="5">
      <t>ネン</t>
    </rPh>
    <rPh sb="10" eb="11">
      <t>ネン</t>
    </rPh>
    <phoneticPr fontId="3"/>
  </si>
  <si>
    <t>2025年
（H37年）</t>
    <rPh sb="4" eb="5">
      <t>ネン</t>
    </rPh>
    <rPh sb="10" eb="11">
      <t>ネン</t>
    </rPh>
    <phoneticPr fontId="3"/>
  </si>
  <si>
    <t>公費負担額（0～2歳）</t>
    <rPh sb="0" eb="2">
      <t>コウヒ</t>
    </rPh>
    <rPh sb="2" eb="4">
      <t>フタン</t>
    </rPh>
    <rPh sb="4" eb="5">
      <t>ガク</t>
    </rPh>
    <rPh sb="9" eb="10">
      <t>サイ</t>
    </rPh>
    <phoneticPr fontId="3"/>
  </si>
  <si>
    <t>公費負担額（3～5歳）</t>
    <rPh sb="0" eb="2">
      <t>コウヒ</t>
    </rPh>
    <rPh sb="2" eb="4">
      <t>フタン</t>
    </rPh>
    <rPh sb="4" eb="5">
      <t>ガク</t>
    </rPh>
    <rPh sb="9" eb="10">
      <t>サイ</t>
    </rPh>
    <phoneticPr fontId="3"/>
  </si>
  <si>
    <t>＜財源構成内訳（億円）＞</t>
    <rPh sb="1" eb="3">
      <t>ザイゲン</t>
    </rPh>
    <rPh sb="3" eb="5">
      <t>コウセイ</t>
    </rPh>
    <rPh sb="5" eb="7">
      <t>ウチワケ</t>
    </rPh>
    <rPh sb="8" eb="10">
      <t>オクエン</t>
    </rPh>
    <phoneticPr fontId="3"/>
  </si>
  <si>
    <t>（億円）</t>
    <rPh sb="1" eb="3">
      <t>オクエン</t>
    </rPh>
    <phoneticPr fontId="3"/>
  </si>
  <si>
    <t>事業主</t>
    <rPh sb="0" eb="3">
      <t>ジギョウヌシ</t>
    </rPh>
    <phoneticPr fontId="3"/>
  </si>
  <si>
    <t>被保険者</t>
    <rPh sb="0" eb="1">
      <t>ヒ</t>
    </rPh>
    <rPh sb="1" eb="3">
      <t>ホケン</t>
    </rPh>
    <rPh sb="3" eb="4">
      <t>シャ</t>
    </rPh>
    <phoneticPr fontId="3"/>
  </si>
  <si>
    <t>A</t>
    <phoneticPr fontId="3"/>
  </si>
  <si>
    <t>B</t>
    <phoneticPr fontId="3"/>
  </si>
  <si>
    <t>○　こども園（標準時間利用）</t>
    <rPh sb="5" eb="6">
      <t>エン</t>
    </rPh>
    <rPh sb="7" eb="9">
      <t>ヒョウジュン</t>
    </rPh>
    <rPh sb="9" eb="11">
      <t>ジカン</t>
    </rPh>
    <rPh sb="11" eb="13">
      <t>リヨウ</t>
    </rPh>
    <phoneticPr fontId="3"/>
  </si>
  <si>
    <t>3～5歳　児童人口（万人）</t>
    <rPh sb="3" eb="4">
      <t>サイ</t>
    </rPh>
    <rPh sb="5" eb="7">
      <t>ジドウ</t>
    </rPh>
    <rPh sb="7" eb="9">
      <t>ジンコウ</t>
    </rPh>
    <rPh sb="10" eb="11">
      <t>マン</t>
    </rPh>
    <rPh sb="11" eb="12">
      <t>ニン</t>
    </rPh>
    <phoneticPr fontId="3"/>
  </si>
  <si>
    <t>利用児童数（万人）</t>
    <rPh sb="0" eb="2">
      <t>リヨウ</t>
    </rPh>
    <rPh sb="2" eb="4">
      <t>ジドウ</t>
    </rPh>
    <rPh sb="4" eb="5">
      <t>スウ</t>
    </rPh>
    <rPh sb="6" eb="8">
      <t>マンニン</t>
    </rPh>
    <phoneticPr fontId="3"/>
  </si>
  <si>
    <t>利用児童数の対前年度比率</t>
    <rPh sb="0" eb="2">
      <t>リヨウ</t>
    </rPh>
    <rPh sb="2" eb="4">
      <t>ジドウ</t>
    </rPh>
    <rPh sb="4" eb="5">
      <t>スウ</t>
    </rPh>
    <rPh sb="6" eb="7">
      <t>タイ</t>
    </rPh>
    <rPh sb="7" eb="10">
      <t>ゼンネンド</t>
    </rPh>
    <rPh sb="10" eb="11">
      <t>ヒ</t>
    </rPh>
    <rPh sb="11" eb="12">
      <t>リツ</t>
    </rPh>
    <phoneticPr fontId="3"/>
  </si>
  <si>
    <t>公費負担額（億円）（a＋b)</t>
    <rPh sb="0" eb="2">
      <t>コウヒ</t>
    </rPh>
    <rPh sb="2" eb="4">
      <t>フタン</t>
    </rPh>
    <rPh sb="4" eb="5">
      <t>ガク</t>
    </rPh>
    <rPh sb="6" eb="8">
      <t>オクエン</t>
    </rPh>
    <phoneticPr fontId="3"/>
  </si>
  <si>
    <t xml:space="preserve"> 私立幼稚園(億円）</t>
    <rPh sb="1" eb="3">
      <t>シリツ</t>
    </rPh>
    <rPh sb="3" eb="6">
      <t>ヨウチエン</t>
    </rPh>
    <rPh sb="7" eb="9">
      <t>オクエン</t>
    </rPh>
    <phoneticPr fontId="3"/>
  </si>
  <si>
    <t xml:space="preserve"> 公立幼稚園（億円）</t>
    <rPh sb="1" eb="3">
      <t>コウリツ</t>
    </rPh>
    <rPh sb="3" eb="6">
      <t>ヨウチエン</t>
    </rPh>
    <rPh sb="7" eb="9">
      <t>オクエン</t>
    </rPh>
    <phoneticPr fontId="3"/>
  </si>
  <si>
    <t>C</t>
    <phoneticPr fontId="3"/>
  </si>
  <si>
    <t>国</t>
    <rPh sb="0" eb="1">
      <t>クニ</t>
    </rPh>
    <phoneticPr fontId="3"/>
  </si>
  <si>
    <t>地方（B-C）</t>
    <rPh sb="0" eb="2">
      <t>チホウ</t>
    </rPh>
    <phoneticPr fontId="3"/>
  </si>
  <si>
    <t>a</t>
    <phoneticPr fontId="3"/>
  </si>
  <si>
    <t>b</t>
    <phoneticPr fontId="3"/>
  </si>
  <si>
    <t>合計利用児童数（万人）</t>
    <rPh sb="0" eb="2">
      <t>ゴウケイ</t>
    </rPh>
    <rPh sb="2" eb="4">
      <t>リヨウ</t>
    </rPh>
    <rPh sb="4" eb="7">
      <t>ジドウスウ</t>
    </rPh>
    <rPh sb="8" eb="10">
      <t>マンニン</t>
    </rPh>
    <phoneticPr fontId="3"/>
  </si>
  <si>
    <t>0～2歳　利用児童数（万人）</t>
    <rPh sb="3" eb="4">
      <t>サイ</t>
    </rPh>
    <rPh sb="5" eb="7">
      <t>リヨウ</t>
    </rPh>
    <rPh sb="7" eb="9">
      <t>ジドウ</t>
    </rPh>
    <rPh sb="9" eb="10">
      <t>スウ</t>
    </rPh>
    <rPh sb="11" eb="12">
      <t>マン</t>
    </rPh>
    <rPh sb="12" eb="13">
      <t>ニン</t>
    </rPh>
    <phoneticPr fontId="3"/>
  </si>
  <si>
    <t>利用児童数の対前年度比率</t>
    <rPh sb="0" eb="2">
      <t>リヨウ</t>
    </rPh>
    <rPh sb="2" eb="5">
      <t>ジドウスウ</t>
    </rPh>
    <rPh sb="6" eb="7">
      <t>タイ</t>
    </rPh>
    <rPh sb="7" eb="10">
      <t>ゼンネンド</t>
    </rPh>
    <rPh sb="10" eb="12">
      <t>ヒリツ</t>
    </rPh>
    <phoneticPr fontId="3"/>
  </si>
  <si>
    <t>3～5歳　利用児童数（万人）</t>
    <rPh sb="3" eb="4">
      <t>サイ</t>
    </rPh>
    <rPh sb="5" eb="7">
      <t>リヨウ</t>
    </rPh>
    <rPh sb="7" eb="9">
      <t>ジドウ</t>
    </rPh>
    <rPh sb="9" eb="10">
      <t>スウ</t>
    </rPh>
    <rPh sb="11" eb="12">
      <t>マン</t>
    </rPh>
    <rPh sb="12" eb="13">
      <t>ニン</t>
    </rPh>
    <phoneticPr fontId="3"/>
  </si>
  <si>
    <t>利用児童数の対前年度比率</t>
    <rPh sb="0" eb="2">
      <t>リヨウ</t>
    </rPh>
    <rPh sb="2" eb="5">
      <t>ジドウスウ</t>
    </rPh>
    <rPh sb="6" eb="7">
      <t>タイ</t>
    </rPh>
    <rPh sb="7" eb="10">
      <t>ゼンネンド</t>
    </rPh>
    <rPh sb="10" eb="11">
      <t>ヒ</t>
    </rPh>
    <rPh sb="11" eb="12">
      <t>リツ</t>
    </rPh>
    <phoneticPr fontId="3"/>
  </si>
  <si>
    <t>（対前年度額×利用児童数の対前年度比率（A,B））</t>
    <rPh sb="1" eb="2">
      <t>タイ</t>
    </rPh>
    <rPh sb="2" eb="4">
      <t>ゼンネン</t>
    </rPh>
    <rPh sb="4" eb="5">
      <t>ド</t>
    </rPh>
    <rPh sb="5" eb="6">
      <t>ガク</t>
    </rPh>
    <rPh sb="7" eb="9">
      <t>リヨウ</t>
    </rPh>
    <rPh sb="9" eb="12">
      <t>ジドウスウ</t>
    </rPh>
    <rPh sb="13" eb="14">
      <t>タイ</t>
    </rPh>
    <rPh sb="14" eb="17">
      <t>ゼンネンド</t>
    </rPh>
    <rPh sb="17" eb="19">
      <t>ヒリツ</t>
    </rPh>
    <phoneticPr fontId="3"/>
  </si>
  <si>
    <t>公立保育所</t>
    <rPh sb="0" eb="2">
      <t>コウリツ</t>
    </rPh>
    <rPh sb="2" eb="5">
      <t>ホイクショ</t>
    </rPh>
    <phoneticPr fontId="3"/>
  </si>
  <si>
    <t>民間保育所</t>
    <rPh sb="0" eb="2">
      <t>ミンカン</t>
    </rPh>
    <rPh sb="2" eb="5">
      <t>ホイクショ</t>
    </rPh>
    <phoneticPr fontId="3"/>
  </si>
  <si>
    <t>ｃ</t>
    <phoneticPr fontId="3"/>
  </si>
  <si>
    <t>国（b/2)</t>
    <rPh sb="0" eb="1">
      <t>クニ</t>
    </rPh>
    <phoneticPr fontId="3"/>
  </si>
  <si>
    <t>地方(a+b-ｃ)</t>
    <rPh sb="0" eb="2">
      <t>チホウ</t>
    </rPh>
    <phoneticPr fontId="3"/>
  </si>
  <si>
    <t xml:space="preserve">     また、公務員分の子ども手当については、財源構成内訳において事業主負担に整理している。</t>
    <phoneticPr fontId="1"/>
  </si>
  <si>
    <t>人口減少率（出生高位推計）</t>
    <rPh sb="0" eb="2">
      <t>ジンコウ</t>
    </rPh>
    <rPh sb="2" eb="5">
      <t>ゲンショウリツ</t>
    </rPh>
    <rPh sb="6" eb="8">
      <t>シュッショウ</t>
    </rPh>
    <rPh sb="8" eb="10">
      <t>コウイ</t>
    </rPh>
    <rPh sb="10" eb="12">
      <t>スイケイ</t>
    </rPh>
    <phoneticPr fontId="1"/>
  </si>
  <si>
    <t>2010年
（H22年）</t>
    <rPh sb="4" eb="5">
      <t>ネン</t>
    </rPh>
    <rPh sb="10" eb="11">
      <t>ネン</t>
    </rPh>
    <phoneticPr fontId="1"/>
  </si>
  <si>
    <t>出典）「日本の将来推計人口（平成18年12月推計）」（国立社会保障・人口問題研究所）</t>
    <rPh sb="0" eb="2">
      <t>シュッテン</t>
    </rPh>
    <rPh sb="4" eb="6">
      <t>ニホン</t>
    </rPh>
    <rPh sb="7" eb="9">
      <t>ショウライ</t>
    </rPh>
    <rPh sb="9" eb="11">
      <t>スイケイ</t>
    </rPh>
    <rPh sb="11" eb="13">
      <t>ジンコウ</t>
    </rPh>
    <rPh sb="14" eb="16">
      <t>ヘイセイ</t>
    </rPh>
    <rPh sb="18" eb="19">
      <t>ネン</t>
    </rPh>
    <rPh sb="21" eb="22">
      <t>ガツ</t>
    </rPh>
    <rPh sb="22" eb="24">
      <t>スイケイ</t>
    </rPh>
    <rPh sb="27" eb="29">
      <t>コクリツ</t>
    </rPh>
    <rPh sb="29" eb="31">
      <t>シャカイ</t>
    </rPh>
    <rPh sb="31" eb="33">
      <t>ホショウ</t>
    </rPh>
    <rPh sb="34" eb="36">
      <t>ジンコウ</t>
    </rPh>
    <rPh sb="36" eb="38">
      <t>モンダイ</t>
    </rPh>
    <rPh sb="38" eb="41">
      <t>ケンキュウジョ</t>
    </rPh>
    <phoneticPr fontId="1"/>
  </si>
  <si>
    <t>（千円）</t>
    <rPh sb="1" eb="3">
      <t>センエン</t>
    </rPh>
    <phoneticPr fontId="1"/>
  </si>
  <si>
    <t>社会保障将来費用推計（子ども・子育て関係）　［GDP反映ベース］</t>
    <rPh sb="0" eb="2">
      <t>シャカイ</t>
    </rPh>
    <rPh sb="2" eb="4">
      <t>ホショウ</t>
    </rPh>
    <rPh sb="4" eb="6">
      <t>ショウライ</t>
    </rPh>
    <rPh sb="6" eb="8">
      <t>ヒヨウ</t>
    </rPh>
    <rPh sb="8" eb="10">
      <t>スイケイ</t>
    </rPh>
    <rPh sb="11" eb="12">
      <t>コ</t>
    </rPh>
    <rPh sb="15" eb="17">
      <t>コソダ</t>
    </rPh>
    <rPh sb="18" eb="20">
      <t>カンケイ</t>
    </rPh>
    <rPh sb="26" eb="28">
      <t>ハンエイ</t>
    </rPh>
    <phoneticPr fontId="21"/>
  </si>
  <si>
    <t>（兆円）</t>
    <rPh sb="1" eb="2">
      <t>チョウ</t>
    </rPh>
    <rPh sb="2" eb="3">
      <t>エン</t>
    </rPh>
    <phoneticPr fontId="21"/>
  </si>
  <si>
    <t>2011年（H23年）</t>
    <rPh sb="4" eb="5">
      <t>ネン</t>
    </rPh>
    <rPh sb="9" eb="10">
      <t>ネン</t>
    </rPh>
    <phoneticPr fontId="21"/>
  </si>
  <si>
    <t>2015年（27年）</t>
    <rPh sb="4" eb="5">
      <t>ネン</t>
    </rPh>
    <rPh sb="8" eb="9">
      <t>ネン</t>
    </rPh>
    <phoneticPr fontId="21"/>
  </si>
  <si>
    <t>2020年（H32年）</t>
    <rPh sb="4" eb="5">
      <t>ネン</t>
    </rPh>
    <rPh sb="9" eb="10">
      <t>ネン</t>
    </rPh>
    <phoneticPr fontId="21"/>
  </si>
  <si>
    <t>2025年（H37年）</t>
    <rPh sb="4" eb="5">
      <t>ネン</t>
    </rPh>
    <rPh sb="9" eb="10">
      <t>ネン</t>
    </rPh>
    <phoneticPr fontId="21"/>
  </si>
  <si>
    <t>公費</t>
    <rPh sb="0" eb="2">
      <t>コウヒ</t>
    </rPh>
    <phoneticPr fontId="21"/>
  </si>
  <si>
    <t>保険料等</t>
    <rPh sb="0" eb="3">
      <t>ホケンリョウ</t>
    </rPh>
    <rPh sb="3" eb="4">
      <t>トウ</t>
    </rPh>
    <phoneticPr fontId="21"/>
  </si>
  <si>
    <t>合計</t>
    <rPh sb="0" eb="2">
      <t>ゴウケイ</t>
    </rPh>
    <phoneticPr fontId="21"/>
  </si>
  <si>
    <t>現金</t>
    <rPh sb="0" eb="2">
      <t>ゲンキン</t>
    </rPh>
    <phoneticPr fontId="21"/>
  </si>
  <si>
    <t>現物（機能強化の量的拡充分を除く）</t>
    <rPh sb="0" eb="2">
      <t>ゲンブツ</t>
    </rPh>
    <rPh sb="3" eb="5">
      <t>キノウ</t>
    </rPh>
    <rPh sb="5" eb="7">
      <t>キョウカ</t>
    </rPh>
    <rPh sb="8" eb="10">
      <t>リョウテキ</t>
    </rPh>
    <rPh sb="10" eb="12">
      <t>カクジュウ</t>
    </rPh>
    <rPh sb="12" eb="13">
      <t>ブン</t>
    </rPh>
    <rPh sb="14" eb="15">
      <t>ノゾ</t>
    </rPh>
    <phoneticPr fontId="21"/>
  </si>
  <si>
    <t>機能強化</t>
    <rPh sb="0" eb="2">
      <t>キノウ</t>
    </rPh>
    <rPh sb="2" eb="4">
      <t>キョウカ</t>
    </rPh>
    <phoneticPr fontId="21"/>
  </si>
  <si>
    <t>※子ども・子育ての機能強化のための費用（公費）は、2015年0.7兆円（注1）、2020年・2025年1.0兆円超（注2）とする。</t>
    <rPh sb="1" eb="2">
      <t>コ</t>
    </rPh>
    <rPh sb="5" eb="7">
      <t>コソダ</t>
    </rPh>
    <rPh sb="9" eb="11">
      <t>キノウ</t>
    </rPh>
    <rPh sb="11" eb="13">
      <t>キョウカ</t>
    </rPh>
    <rPh sb="17" eb="19">
      <t>ヒヨウ</t>
    </rPh>
    <rPh sb="20" eb="22">
      <t>コウヒ</t>
    </rPh>
    <rPh sb="29" eb="30">
      <t>ネン</t>
    </rPh>
    <rPh sb="33" eb="35">
      <t>チョウエン</t>
    </rPh>
    <rPh sb="36" eb="37">
      <t>チュウ</t>
    </rPh>
    <rPh sb="44" eb="45">
      <t>ネン</t>
    </rPh>
    <rPh sb="50" eb="51">
      <t>ネン</t>
    </rPh>
    <rPh sb="54" eb="56">
      <t>チョウエン</t>
    </rPh>
    <rPh sb="56" eb="57">
      <t>チョウ</t>
    </rPh>
    <rPh sb="58" eb="59">
      <t>チュウ</t>
    </rPh>
    <phoneticPr fontId="21"/>
  </si>
  <si>
    <t>（注１：税制抜本改革以外の財源も含めて１兆円超程度の措置を今後検討、注２：注１の措置に係る所要額については、子ども・子育て新システムの検討において今後検討。）</t>
    <rPh sb="1" eb="2">
      <t>チュウ</t>
    </rPh>
    <rPh sb="4" eb="6">
      <t>ゼイセイ</t>
    </rPh>
    <rPh sb="6" eb="8">
      <t>バッポン</t>
    </rPh>
    <rPh sb="8" eb="10">
      <t>カイカク</t>
    </rPh>
    <rPh sb="10" eb="12">
      <t>イガイ</t>
    </rPh>
    <rPh sb="13" eb="15">
      <t>ザイゲン</t>
    </rPh>
    <rPh sb="16" eb="17">
      <t>フク</t>
    </rPh>
    <rPh sb="20" eb="22">
      <t>チョウエン</t>
    </rPh>
    <rPh sb="22" eb="23">
      <t>チョウ</t>
    </rPh>
    <rPh sb="23" eb="25">
      <t>テイド</t>
    </rPh>
    <rPh sb="26" eb="28">
      <t>ソチ</t>
    </rPh>
    <rPh sb="29" eb="31">
      <t>コンゴ</t>
    </rPh>
    <rPh sb="31" eb="33">
      <t>ケントウ</t>
    </rPh>
    <rPh sb="34" eb="35">
      <t>チュウ</t>
    </rPh>
    <rPh sb="37" eb="38">
      <t>チュウ</t>
    </rPh>
    <rPh sb="40" eb="42">
      <t>ソチ</t>
    </rPh>
    <rPh sb="43" eb="44">
      <t>カカ</t>
    </rPh>
    <rPh sb="45" eb="48">
      <t>ショヨウガク</t>
    </rPh>
    <rPh sb="54" eb="55">
      <t>コ</t>
    </rPh>
    <rPh sb="58" eb="60">
      <t>コソダ</t>
    </rPh>
    <rPh sb="61" eb="62">
      <t>シン</t>
    </rPh>
    <rPh sb="67" eb="69">
      <t>ケントウ</t>
    </rPh>
    <rPh sb="73" eb="75">
      <t>コンゴ</t>
    </rPh>
    <rPh sb="75" eb="77">
      <t>ケントウ</t>
    </rPh>
    <phoneticPr fontId="21"/>
  </si>
  <si>
    <t>※機能強化のうち、量的拡充相当分は、子ども・子育てビジョンによる量的拡充をベースに推計</t>
    <rPh sb="1" eb="3">
      <t>キノウ</t>
    </rPh>
    <rPh sb="3" eb="5">
      <t>キョウカ</t>
    </rPh>
    <rPh sb="9" eb="11">
      <t>リョウテキ</t>
    </rPh>
    <rPh sb="11" eb="13">
      <t>カクジュウ</t>
    </rPh>
    <rPh sb="13" eb="15">
      <t>ソウトウ</t>
    </rPh>
    <rPh sb="15" eb="16">
      <t>ブン</t>
    </rPh>
    <rPh sb="18" eb="19">
      <t>コ</t>
    </rPh>
    <rPh sb="22" eb="24">
      <t>コソダ</t>
    </rPh>
    <rPh sb="32" eb="34">
      <t>リョウテキ</t>
    </rPh>
    <rPh sb="34" eb="36">
      <t>カクジュウ</t>
    </rPh>
    <rPh sb="41" eb="43">
      <t>スイケイ</t>
    </rPh>
    <phoneticPr fontId="21"/>
  </si>
  <si>
    <t>社会保障将来費用推計（その他）　［GDP反映ベース］</t>
    <rPh sb="0" eb="2">
      <t>シャカイ</t>
    </rPh>
    <rPh sb="2" eb="4">
      <t>ホショウ</t>
    </rPh>
    <rPh sb="4" eb="6">
      <t>ショウライ</t>
    </rPh>
    <rPh sb="6" eb="8">
      <t>ヒヨウ</t>
    </rPh>
    <rPh sb="8" eb="10">
      <t>スイケイ</t>
    </rPh>
    <rPh sb="13" eb="14">
      <t>タ</t>
    </rPh>
    <rPh sb="20" eb="22">
      <t>ハンエイ</t>
    </rPh>
    <phoneticPr fontId="21"/>
  </si>
  <si>
    <t>※その他経費には、「児童保護費（障害児施設）」、「出産育児一時金」、「児扶・特児」を計上。</t>
    <rPh sb="3" eb="4">
      <t>タ</t>
    </rPh>
    <rPh sb="4" eb="6">
      <t>ケイヒ</t>
    </rPh>
    <rPh sb="10" eb="12">
      <t>ジドウ</t>
    </rPh>
    <rPh sb="12" eb="15">
      <t>ホゴヒ</t>
    </rPh>
    <rPh sb="16" eb="19">
      <t>ショウガイジ</t>
    </rPh>
    <rPh sb="19" eb="21">
      <t>シセツ</t>
    </rPh>
    <rPh sb="25" eb="27">
      <t>シュッサン</t>
    </rPh>
    <rPh sb="27" eb="29">
      <t>イクジ</t>
    </rPh>
    <rPh sb="29" eb="32">
      <t>イチジキン</t>
    </rPh>
    <rPh sb="35" eb="36">
      <t>ジ</t>
    </rPh>
    <rPh sb="36" eb="37">
      <t>フ</t>
    </rPh>
    <rPh sb="38" eb="39">
      <t>トク</t>
    </rPh>
    <rPh sb="39" eb="40">
      <t>ジ</t>
    </rPh>
    <rPh sb="42" eb="44">
      <t>ケイジョウ</t>
    </rPh>
    <phoneticPr fontId="21"/>
  </si>
  <si>
    <t>量的拡充　費用推計（×GDP） 【内訳】</t>
    <rPh sb="0" eb="2">
      <t>リョウテキ</t>
    </rPh>
    <rPh sb="2" eb="4">
      <t>カクジュウ</t>
    </rPh>
    <rPh sb="5" eb="7">
      <t>ヒヨウ</t>
    </rPh>
    <rPh sb="7" eb="9">
      <t>スイケイ</t>
    </rPh>
    <rPh sb="17" eb="19">
      <t>ウチワケ</t>
    </rPh>
    <phoneticPr fontId="21"/>
  </si>
  <si>
    <t>（単位：億円）</t>
    <phoneticPr fontId="21"/>
  </si>
  <si>
    <t>平成23年度（2011年度）</t>
    <rPh sb="0" eb="2">
      <t>ヘイセイ</t>
    </rPh>
    <rPh sb="4" eb="6">
      <t>ネンド</t>
    </rPh>
    <rPh sb="11" eb="13">
      <t>ネンド</t>
    </rPh>
    <phoneticPr fontId="21"/>
  </si>
  <si>
    <t>平成27年度（2015年度）</t>
    <rPh sb="0" eb="2">
      <t>ヘイセイ</t>
    </rPh>
    <rPh sb="4" eb="6">
      <t>ネンド</t>
    </rPh>
    <rPh sb="11" eb="13">
      <t>ネンド</t>
    </rPh>
    <phoneticPr fontId="21"/>
  </si>
  <si>
    <t>平成32年度（2020年度）</t>
    <rPh sb="0" eb="2">
      <t>ヘイセイ</t>
    </rPh>
    <rPh sb="4" eb="6">
      <t>ネンド</t>
    </rPh>
    <rPh sb="11" eb="13">
      <t>ネンド</t>
    </rPh>
    <phoneticPr fontId="21"/>
  </si>
  <si>
    <t>平成37年度（2025年度）</t>
    <rPh sb="0" eb="2">
      <t>ヘイセイ</t>
    </rPh>
    <rPh sb="4" eb="6">
      <t>ネンド</t>
    </rPh>
    <rPh sb="11" eb="13">
      <t>ネンド</t>
    </rPh>
    <phoneticPr fontId="21"/>
  </si>
  <si>
    <t>国</t>
    <rPh sb="0" eb="1">
      <t>クニ</t>
    </rPh>
    <phoneticPr fontId="21"/>
  </si>
  <si>
    <t>地方</t>
    <rPh sb="0" eb="2">
      <t>チホウ</t>
    </rPh>
    <phoneticPr fontId="21"/>
  </si>
  <si>
    <t>事業主</t>
    <rPh sb="0" eb="3">
      <t>ジギョウヌシ</t>
    </rPh>
    <phoneticPr fontId="21"/>
  </si>
  <si>
    <t>被保険者</t>
    <rPh sb="0" eb="1">
      <t>ヒ</t>
    </rPh>
    <rPh sb="1" eb="4">
      <t>ホケンシャ</t>
    </rPh>
    <phoneticPr fontId="21"/>
  </si>
  <si>
    <t>計</t>
    <rPh sb="0" eb="1">
      <t>ケイ</t>
    </rPh>
    <phoneticPr fontId="21"/>
  </si>
  <si>
    <t>被保険者</t>
    <rPh sb="0" eb="4">
      <t>ヒホケンシャ</t>
    </rPh>
    <phoneticPr fontId="21"/>
  </si>
  <si>
    <t>ＧＤＰ反映</t>
    <rPh sb="3" eb="5">
      <t>ハンエイ</t>
    </rPh>
    <phoneticPr fontId="21"/>
  </si>
  <si>
    <t>現物サービス</t>
    <rPh sb="0" eb="2">
      <t>ゲンブツ</t>
    </rPh>
    <phoneticPr fontId="21"/>
  </si>
  <si>
    <t>こども園</t>
    <rPh sb="3" eb="4">
      <t>エン</t>
    </rPh>
    <phoneticPr fontId="21"/>
  </si>
  <si>
    <t>０－５歳（長時間利用）</t>
    <rPh sb="3" eb="4">
      <t>サイ</t>
    </rPh>
    <rPh sb="5" eb="8">
      <t>チョウジカン</t>
    </rPh>
    <rPh sb="8" eb="10">
      <t>リヨウ</t>
    </rPh>
    <phoneticPr fontId="21"/>
  </si>
  <si>
    <t>３－５歳（標準時間利用）</t>
    <rPh sb="3" eb="4">
      <t>サイ</t>
    </rPh>
    <rPh sb="5" eb="7">
      <t>ヒョウジュン</t>
    </rPh>
    <rPh sb="7" eb="9">
      <t>ジカン</t>
    </rPh>
    <rPh sb="9" eb="11">
      <t>リヨウ</t>
    </rPh>
    <phoneticPr fontId="21"/>
  </si>
  <si>
    <t>放課後児童クラブ</t>
    <rPh sb="0" eb="3">
      <t>ホウカゴ</t>
    </rPh>
    <rPh sb="3" eb="5">
      <t>ジドウ</t>
    </rPh>
    <phoneticPr fontId="21"/>
  </si>
  <si>
    <t>休日保育</t>
    <rPh sb="0" eb="2">
      <t>キュウジツ</t>
    </rPh>
    <rPh sb="2" eb="4">
      <t>ホイク</t>
    </rPh>
    <phoneticPr fontId="21"/>
  </si>
  <si>
    <t>病児・病後児保育</t>
    <rPh sb="0" eb="2">
      <t>ビョウジ</t>
    </rPh>
    <rPh sb="3" eb="5">
      <t>ビョウゴ</t>
    </rPh>
    <rPh sb="5" eb="6">
      <t>ジ</t>
    </rPh>
    <rPh sb="6" eb="8">
      <t>ホイク</t>
    </rPh>
    <phoneticPr fontId="21"/>
  </si>
  <si>
    <t>延長保育</t>
    <rPh sb="0" eb="2">
      <t>エンチョウ</t>
    </rPh>
    <rPh sb="2" eb="4">
      <t>ホイク</t>
    </rPh>
    <phoneticPr fontId="21"/>
  </si>
  <si>
    <t>地域子育て支援拠点</t>
    <rPh sb="0" eb="2">
      <t>チイキ</t>
    </rPh>
    <rPh sb="2" eb="4">
      <t>コソダ</t>
    </rPh>
    <rPh sb="5" eb="7">
      <t>シエン</t>
    </rPh>
    <rPh sb="7" eb="9">
      <t>キョテン</t>
    </rPh>
    <phoneticPr fontId="21"/>
  </si>
  <si>
    <t>一時預かり</t>
    <rPh sb="0" eb="2">
      <t>イチジ</t>
    </rPh>
    <rPh sb="2" eb="3">
      <t>アズ</t>
    </rPh>
    <phoneticPr fontId="21"/>
  </si>
  <si>
    <t>ソフト交付金</t>
    <rPh sb="3" eb="6">
      <t>コウフキン</t>
    </rPh>
    <phoneticPr fontId="21"/>
  </si>
  <si>
    <t>妊婦健診</t>
    <rPh sb="0" eb="2">
      <t>ニンプ</t>
    </rPh>
    <rPh sb="2" eb="4">
      <t>ケンシン</t>
    </rPh>
    <phoneticPr fontId="21"/>
  </si>
  <si>
    <t>少子化対策地財措置（妊婦健診含む）</t>
    <rPh sb="0" eb="3">
      <t>ショウシカ</t>
    </rPh>
    <rPh sb="3" eb="5">
      <t>タイサク</t>
    </rPh>
    <rPh sb="5" eb="7">
      <t>チザイ</t>
    </rPh>
    <rPh sb="7" eb="9">
      <t>ソチ</t>
    </rPh>
    <rPh sb="10" eb="12">
      <t>ニンプ</t>
    </rPh>
    <rPh sb="12" eb="14">
      <t>ケンシン</t>
    </rPh>
    <rPh sb="14" eb="15">
      <t>フク</t>
    </rPh>
    <phoneticPr fontId="21"/>
  </si>
  <si>
    <t>児童保護費（児童入所施設）</t>
    <rPh sb="0" eb="2">
      <t>ジドウ</t>
    </rPh>
    <rPh sb="2" eb="5">
      <t>ホゴヒ</t>
    </rPh>
    <rPh sb="6" eb="8">
      <t>ジドウ</t>
    </rPh>
    <rPh sb="8" eb="10">
      <t>ニュウショ</t>
    </rPh>
    <rPh sb="10" eb="12">
      <t>シセツ</t>
    </rPh>
    <phoneticPr fontId="21"/>
  </si>
  <si>
    <t>児童保護費（障害児）</t>
    <rPh sb="0" eb="2">
      <t>ジドウ</t>
    </rPh>
    <rPh sb="2" eb="5">
      <t>ホゴヒ</t>
    </rPh>
    <rPh sb="6" eb="9">
      <t>ショウガイジ</t>
    </rPh>
    <phoneticPr fontId="21"/>
  </si>
  <si>
    <t>現金給付</t>
    <rPh sb="0" eb="2">
      <t>ゲンキン</t>
    </rPh>
    <rPh sb="2" eb="4">
      <t>キュウフ</t>
    </rPh>
    <phoneticPr fontId="21"/>
  </si>
  <si>
    <t>育児休業</t>
    <rPh sb="0" eb="2">
      <t>イクジ</t>
    </rPh>
    <rPh sb="2" eb="4">
      <t>キュウギョウ</t>
    </rPh>
    <phoneticPr fontId="21"/>
  </si>
  <si>
    <t>出産手当金</t>
    <rPh sb="0" eb="2">
      <t>シュッサン</t>
    </rPh>
    <rPh sb="2" eb="4">
      <t>テアテ</t>
    </rPh>
    <rPh sb="4" eb="5">
      <t>キン</t>
    </rPh>
    <phoneticPr fontId="21"/>
  </si>
  <si>
    <t>子ども手当</t>
    <rPh sb="0" eb="1">
      <t>コ</t>
    </rPh>
    <rPh sb="3" eb="5">
      <t>テアテ</t>
    </rPh>
    <phoneticPr fontId="21"/>
  </si>
  <si>
    <t>出産育児一時金</t>
    <rPh sb="0" eb="2">
      <t>シュッサン</t>
    </rPh>
    <rPh sb="2" eb="4">
      <t>イクジ</t>
    </rPh>
    <rPh sb="4" eb="6">
      <t>イチジ</t>
    </rPh>
    <rPh sb="6" eb="7">
      <t>キン</t>
    </rPh>
    <phoneticPr fontId="21"/>
  </si>
  <si>
    <t>児扶・特児</t>
    <rPh sb="0" eb="1">
      <t>ジ</t>
    </rPh>
    <rPh sb="1" eb="2">
      <t>タス</t>
    </rPh>
    <rPh sb="3" eb="4">
      <t>トク</t>
    </rPh>
    <rPh sb="4" eb="5">
      <t>コ</t>
    </rPh>
    <phoneticPr fontId="21"/>
  </si>
  <si>
    <t>小計（現物・量的拡充）</t>
    <rPh sb="0" eb="2">
      <t>ショウケイ</t>
    </rPh>
    <rPh sb="3" eb="5">
      <t>ゲンブツ</t>
    </rPh>
    <rPh sb="6" eb="8">
      <t>リョウテキ</t>
    </rPh>
    <rPh sb="8" eb="10">
      <t>カクジュウ</t>
    </rPh>
    <phoneticPr fontId="21"/>
  </si>
  <si>
    <t>小計（現金・量的拡充）</t>
    <rPh sb="0" eb="2">
      <t>ショウケイ</t>
    </rPh>
    <rPh sb="3" eb="5">
      <t>ゲンキン</t>
    </rPh>
    <rPh sb="6" eb="8">
      <t>リョウテキ</t>
    </rPh>
    <rPh sb="8" eb="10">
      <t>カクジュウ</t>
    </rPh>
    <phoneticPr fontId="21"/>
  </si>
  <si>
    <t xml:space="preserve">合計（量的拡充） </t>
    <rPh sb="0" eb="2">
      <t>ゴウケイ</t>
    </rPh>
    <rPh sb="3" eb="5">
      <t>リョウテキ</t>
    </rPh>
    <rPh sb="5" eb="7">
      <t>カクジュウ</t>
    </rPh>
    <phoneticPr fontId="21"/>
  </si>
  <si>
    <t>※　「社会保障に係る費用の将来推計について」のうち、ＯＥＣＤ家族政策関係支出ベースで、子ども・子育て等の長期推計を行ったもの。</t>
    <rPh sb="3" eb="5">
      <t>シャカイ</t>
    </rPh>
    <rPh sb="5" eb="7">
      <t>ホショウ</t>
    </rPh>
    <rPh sb="8" eb="9">
      <t>カカ</t>
    </rPh>
    <rPh sb="10" eb="12">
      <t>ヒヨウ</t>
    </rPh>
    <rPh sb="13" eb="15">
      <t>ショウライ</t>
    </rPh>
    <rPh sb="15" eb="17">
      <t>スイケイ</t>
    </rPh>
    <rPh sb="30" eb="32">
      <t>カゾク</t>
    </rPh>
    <rPh sb="32" eb="34">
      <t>セイサク</t>
    </rPh>
    <rPh sb="34" eb="36">
      <t>カンケイ</t>
    </rPh>
    <rPh sb="36" eb="38">
      <t>シシュツ</t>
    </rPh>
    <rPh sb="43" eb="44">
      <t>コ</t>
    </rPh>
    <rPh sb="47" eb="49">
      <t>コソダ</t>
    </rPh>
    <rPh sb="50" eb="51">
      <t>トウ</t>
    </rPh>
    <rPh sb="52" eb="54">
      <t>チョウキ</t>
    </rPh>
    <rPh sb="54" eb="56">
      <t>スイケイ</t>
    </rPh>
    <rPh sb="57" eb="58">
      <t>オコナ</t>
    </rPh>
    <phoneticPr fontId="21"/>
  </si>
  <si>
    <t>※　上記の対象経費のうち、「児童保護費（障害児）」、「出産育児一時金」、「児扶・特児」以外の経費については、「社会保障に係る費用の将来推計について」の「子ども子育て」経費として計上。</t>
    <rPh sb="2" eb="4">
      <t>ジョウキ</t>
    </rPh>
    <rPh sb="5" eb="7">
      <t>タイショウ</t>
    </rPh>
    <rPh sb="7" eb="9">
      <t>ケイヒ</t>
    </rPh>
    <rPh sb="14" eb="16">
      <t>ジドウ</t>
    </rPh>
    <rPh sb="16" eb="19">
      <t>ホゴヒ</t>
    </rPh>
    <rPh sb="20" eb="23">
      <t>ショウガイジ</t>
    </rPh>
    <rPh sb="27" eb="29">
      <t>シュッサン</t>
    </rPh>
    <rPh sb="29" eb="31">
      <t>イクジ</t>
    </rPh>
    <rPh sb="31" eb="33">
      <t>イチジ</t>
    </rPh>
    <rPh sb="33" eb="34">
      <t>キン</t>
    </rPh>
    <rPh sb="37" eb="38">
      <t>ジ</t>
    </rPh>
    <rPh sb="38" eb="39">
      <t>タス</t>
    </rPh>
    <rPh sb="40" eb="41">
      <t>トク</t>
    </rPh>
    <rPh sb="41" eb="42">
      <t>コ</t>
    </rPh>
    <rPh sb="43" eb="45">
      <t>イガイ</t>
    </rPh>
    <rPh sb="46" eb="48">
      <t>ケイヒ</t>
    </rPh>
    <rPh sb="55" eb="57">
      <t>シャカイ</t>
    </rPh>
    <rPh sb="57" eb="59">
      <t>ホショウ</t>
    </rPh>
    <rPh sb="60" eb="61">
      <t>カカ</t>
    </rPh>
    <rPh sb="62" eb="64">
      <t>ヒヨウ</t>
    </rPh>
    <rPh sb="65" eb="67">
      <t>ショウライ</t>
    </rPh>
    <rPh sb="67" eb="69">
      <t>スイケイ</t>
    </rPh>
    <rPh sb="76" eb="77">
      <t>コ</t>
    </rPh>
    <rPh sb="79" eb="81">
      <t>コソダ</t>
    </rPh>
    <rPh sb="83" eb="85">
      <t>ケイヒ</t>
    </rPh>
    <rPh sb="88" eb="90">
      <t>ケイジョウ</t>
    </rPh>
    <phoneticPr fontId="21"/>
  </si>
  <si>
    <t>※　上記の対象経費のうち、「児童保護費（障害児）」、「出産育児一時金」、「児扶・特児」については、「社会保障に係る費用の将来推計について」の「その他」経費として計上。</t>
    <rPh sb="2" eb="4">
      <t>ジョウキ</t>
    </rPh>
    <rPh sb="5" eb="7">
      <t>タイショウ</t>
    </rPh>
    <rPh sb="7" eb="9">
      <t>ケイヒ</t>
    </rPh>
    <rPh sb="14" eb="16">
      <t>ジドウ</t>
    </rPh>
    <rPh sb="16" eb="19">
      <t>ホゴヒ</t>
    </rPh>
    <rPh sb="20" eb="23">
      <t>ショウガイジ</t>
    </rPh>
    <rPh sb="27" eb="29">
      <t>シュッサン</t>
    </rPh>
    <rPh sb="29" eb="31">
      <t>イクジ</t>
    </rPh>
    <rPh sb="31" eb="33">
      <t>イチジ</t>
    </rPh>
    <rPh sb="33" eb="34">
      <t>キン</t>
    </rPh>
    <rPh sb="37" eb="38">
      <t>ジ</t>
    </rPh>
    <rPh sb="38" eb="39">
      <t>タス</t>
    </rPh>
    <rPh sb="40" eb="41">
      <t>トク</t>
    </rPh>
    <rPh sb="41" eb="42">
      <t>コ</t>
    </rPh>
    <rPh sb="50" eb="52">
      <t>シャカイ</t>
    </rPh>
    <rPh sb="52" eb="54">
      <t>ホショウ</t>
    </rPh>
    <rPh sb="55" eb="56">
      <t>カカ</t>
    </rPh>
    <rPh sb="57" eb="59">
      <t>ヒヨウ</t>
    </rPh>
    <rPh sb="60" eb="62">
      <t>ショウライ</t>
    </rPh>
    <rPh sb="62" eb="64">
      <t>スイケイ</t>
    </rPh>
    <rPh sb="73" eb="74">
      <t>タ</t>
    </rPh>
    <rPh sb="75" eb="77">
      <t>ケイヒ</t>
    </rPh>
    <rPh sb="80" eb="82">
      <t>ケイジョウ</t>
    </rPh>
    <phoneticPr fontId="21"/>
  </si>
  <si>
    <t>＜2011年（H23年）からの追加所要額（量的拡充）＞</t>
    <rPh sb="5" eb="6">
      <t>ネン</t>
    </rPh>
    <rPh sb="10" eb="11">
      <t>ネン</t>
    </rPh>
    <rPh sb="15" eb="17">
      <t>ツイカ</t>
    </rPh>
    <rPh sb="17" eb="20">
      <t>ショヨウガク</t>
    </rPh>
    <rPh sb="21" eb="23">
      <t>リョウテキ</t>
    </rPh>
    <rPh sb="23" eb="25">
      <t>カクジュウ</t>
    </rPh>
    <phoneticPr fontId="21"/>
  </si>
  <si>
    <t>保険料</t>
    <rPh sb="0" eb="3">
      <t>ホケンリョウ</t>
    </rPh>
    <phoneticPr fontId="21"/>
  </si>
  <si>
    <t>公費
（ＧＤＰ反映）</t>
    <rPh sb="0" eb="2">
      <t>コウヒ</t>
    </rPh>
    <rPh sb="7" eb="9">
      <t>ハンエイ</t>
    </rPh>
    <phoneticPr fontId="21"/>
  </si>
  <si>
    <t>保険料
（ＧＤＰ反映）</t>
    <rPh sb="0" eb="3">
      <t>ホケンリョウ</t>
    </rPh>
    <rPh sb="8" eb="10">
      <t>ハンエイ</t>
    </rPh>
    <phoneticPr fontId="21"/>
  </si>
  <si>
    <t>合計
（ＧＤＰ反映）</t>
    <rPh sb="0" eb="2">
      <t>ゴウケイ</t>
    </rPh>
    <rPh sb="7" eb="9">
      <t>ハンエイ</t>
    </rPh>
    <phoneticPr fontId="21"/>
  </si>
</sst>
</file>

<file path=xl/styles.xml><?xml version="1.0" encoding="utf-8"?>
<styleSheet xmlns="http://schemas.openxmlformats.org/spreadsheetml/2006/main">
  <numFmts count="10">
    <numFmt numFmtId="176" formatCode="#,##0.0;[Red]\-#,##0.0"/>
    <numFmt numFmtId="177" formatCode="#,##0.000;[Red]\-#,##0.000"/>
    <numFmt numFmtId="178" formatCode="0.0%"/>
    <numFmt numFmtId="179" formatCode="0.0_ "/>
    <numFmt numFmtId="180" formatCode="#,##0.0_ ;[Red]\-#,##0.0\ "/>
    <numFmt numFmtId="181" formatCode="#,##0.0;&quot;▲ &quot;#,##0.0"/>
    <numFmt numFmtId="182" formatCode="0.0_);[Red]\(0.0\)"/>
    <numFmt numFmtId="183" formatCode="#,##0_ "/>
    <numFmt numFmtId="184" formatCode="#,##0.0_ "/>
    <numFmt numFmtId="185" formatCode="#,##0.00_ "/>
  </numFmts>
  <fonts count="30">
    <font>
      <sz val="11"/>
      <color theme="1"/>
      <name val="ＭＳ Ｐゴシック"/>
      <family val="3"/>
      <charset val="128"/>
      <scheme val="minor"/>
    </font>
    <font>
      <sz val="6"/>
      <name val="ＭＳ Ｐゴシック"/>
      <family val="3"/>
      <charset val="128"/>
    </font>
    <font>
      <sz val="9"/>
      <name val="ＭＳ Ｐゴシック"/>
      <family val="3"/>
      <charset val="128"/>
    </font>
    <font>
      <sz val="6"/>
      <name val="ＭＳ Ｐゴシック"/>
      <family val="3"/>
      <charset val="128"/>
    </font>
    <font>
      <b/>
      <sz val="10"/>
      <color indexed="8"/>
      <name val="ＭＳ Ｐゴシック"/>
      <family val="3"/>
      <charset val="128"/>
    </font>
    <font>
      <sz val="9"/>
      <color indexed="8"/>
      <name val="ＭＳ Ｐゴシック"/>
      <family val="3"/>
      <charset val="128"/>
    </font>
    <font>
      <sz val="6"/>
      <color indexed="8"/>
      <name val="ＭＳ Ｐゴシック"/>
      <family val="3"/>
      <charset val="128"/>
    </font>
    <font>
      <sz val="8"/>
      <name val="ＭＳ Ｐゴシック"/>
      <family val="3"/>
      <charset val="128"/>
    </font>
    <font>
      <sz val="8"/>
      <color indexed="8"/>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b/>
      <sz val="10"/>
      <color theme="1"/>
      <name val="ＭＳ Ｐゴシック"/>
      <family val="3"/>
      <charset val="128"/>
      <scheme val="minor"/>
    </font>
    <font>
      <sz val="9"/>
      <color theme="0"/>
      <name val="ＭＳ Ｐゴシック"/>
      <family val="3"/>
      <charset val="128"/>
      <scheme val="minor"/>
    </font>
    <font>
      <strike/>
      <sz val="9"/>
      <color rgb="FFFF0000"/>
      <name val="ＭＳ Ｐゴシック"/>
      <family val="3"/>
      <charset val="128"/>
      <scheme val="minor"/>
    </font>
    <font>
      <sz val="9"/>
      <name val="ＭＳ Ｐゴシック"/>
      <family val="3"/>
      <charset val="128"/>
      <scheme val="minor"/>
    </font>
    <font>
      <sz val="9"/>
      <color theme="1"/>
      <name val="ＭＳ Ｐゴシック"/>
      <family val="3"/>
      <charset val="128"/>
    </font>
    <font>
      <b/>
      <sz val="10"/>
      <color theme="1"/>
      <name val="ＭＳ Ｐゴシック"/>
      <family val="3"/>
      <charset val="128"/>
    </font>
    <font>
      <sz val="9"/>
      <color theme="0"/>
      <name val="ＭＳ Ｐゴシック"/>
      <family val="3"/>
      <charset val="128"/>
    </font>
    <font>
      <sz val="9"/>
      <color rgb="FF00B0F0"/>
      <name val="ＭＳ Ｐゴシック"/>
      <family val="3"/>
      <charset val="128"/>
      <scheme val="minor"/>
    </font>
    <font>
      <sz val="11"/>
      <name val="ＭＳ Ｐゴシック"/>
      <family val="3"/>
      <charset val="128"/>
      <scheme val="minor"/>
    </font>
    <font>
      <sz val="11"/>
      <name val="ＭＳ Ｐゴシック"/>
      <family val="2"/>
      <charset val="128"/>
      <scheme val="minor"/>
    </font>
    <font>
      <sz val="6"/>
      <name val="ＭＳ Ｐゴシック"/>
      <family val="2"/>
      <charset val="128"/>
      <scheme val="minor"/>
    </font>
    <font>
      <sz val="9"/>
      <name val="ＭＳ Ｐゴシック"/>
      <family val="2"/>
      <charset val="128"/>
      <scheme val="minor"/>
    </font>
    <font>
      <sz val="10"/>
      <name val="ＭＳ Ｐゴシック"/>
      <family val="2"/>
      <charset val="128"/>
      <scheme val="minor"/>
    </font>
    <font>
      <sz val="6"/>
      <name val="ＭＳ Ｐゴシック"/>
      <family val="3"/>
      <charset val="128"/>
      <scheme val="minor"/>
    </font>
    <font>
      <sz val="14"/>
      <name val="ＭＳ Ｐゴシック"/>
      <family val="2"/>
      <charset val="128"/>
      <scheme val="minor"/>
    </font>
    <font>
      <sz val="10"/>
      <name val="ＭＳ Ｐゴシック"/>
      <family val="3"/>
      <charset val="128"/>
      <scheme val="minor"/>
    </font>
    <font>
      <sz val="12"/>
      <name val="ＭＳ Ｐゴシック"/>
      <family val="3"/>
      <charset val="128"/>
      <scheme val="minor"/>
    </font>
    <font>
      <sz val="14"/>
      <name val="ＭＳ Ｐゴシック"/>
      <family val="3"/>
      <charset val="128"/>
      <scheme val="minor"/>
    </font>
    <font>
      <sz val="8"/>
      <name val="ＭＳ Ｐゴシック"/>
      <family val="3"/>
      <charset val="128"/>
      <scheme val="minor"/>
    </font>
  </fonts>
  <fills count="2">
    <fill>
      <patternFill patternType="none"/>
    </fill>
    <fill>
      <patternFill patternType="gray125"/>
    </fill>
  </fills>
  <borders count="9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double">
        <color indexed="64"/>
      </left>
      <right/>
      <top/>
      <bottom style="medium">
        <color indexed="64"/>
      </bottom>
      <diagonal/>
    </border>
    <border>
      <left style="thin">
        <color indexed="64"/>
      </left>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uble">
        <color indexed="64"/>
      </left>
      <right style="medium">
        <color indexed="64"/>
      </right>
      <top style="medium">
        <color indexed="64"/>
      </top>
      <bottom style="thin">
        <color indexed="64"/>
      </bottom>
      <diagonal/>
    </border>
    <border>
      <left style="double">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uble">
        <color indexed="64"/>
      </left>
      <right style="medium">
        <color indexed="64"/>
      </right>
      <top/>
      <bottom style="thin">
        <color indexed="64"/>
      </bottom>
      <diagonal/>
    </border>
    <border>
      <left style="double">
        <color indexed="64"/>
      </left>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double">
        <color indexed="64"/>
      </left>
      <right style="medium">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style="medium">
        <color indexed="64"/>
      </right>
      <top style="thin">
        <color indexed="64"/>
      </top>
      <bottom style="double">
        <color indexed="64"/>
      </bottom>
      <diagonal/>
    </border>
    <border>
      <left style="double">
        <color indexed="64"/>
      </left>
      <right/>
      <top style="thin">
        <color indexed="64"/>
      </top>
      <bottom style="double">
        <color indexed="64"/>
      </bottom>
      <diagonal/>
    </border>
    <border>
      <left style="medium">
        <color indexed="64"/>
      </left>
      <right/>
      <top style="thin">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medium">
        <color indexed="64"/>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style="thin">
        <color indexed="64"/>
      </left>
      <right style="medium">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style="double">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s>
  <cellStyleXfs count="3">
    <xf numFmtId="0" fontId="0" fillId="0" borderId="0">
      <alignment vertical="center"/>
    </xf>
    <xf numFmtId="9" fontId="9" fillId="0" borderId="0" applyFont="0" applyFill="0" applyBorder="0" applyAlignment="0" applyProtection="0">
      <alignment vertical="center"/>
    </xf>
    <xf numFmtId="38" fontId="9" fillId="0" borderId="0" applyFont="0" applyFill="0" applyBorder="0" applyAlignment="0" applyProtection="0">
      <alignment vertical="center"/>
    </xf>
  </cellStyleXfs>
  <cellXfs count="414">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10" fillId="0" borderId="1" xfId="0" applyFont="1" applyBorder="1" applyAlignment="1">
      <alignment horizontal="center" vertical="center" wrapText="1"/>
    </xf>
    <xf numFmtId="0" fontId="10" fillId="0" borderId="0" xfId="0" applyFont="1">
      <alignment vertical="center"/>
    </xf>
    <xf numFmtId="38" fontId="10" fillId="0" borderId="0" xfId="2" applyFont="1">
      <alignment vertical="center"/>
    </xf>
    <xf numFmtId="0" fontId="10" fillId="0" borderId="1" xfId="0" applyFont="1" applyBorder="1">
      <alignment vertical="center"/>
    </xf>
    <xf numFmtId="38" fontId="10" fillId="0" borderId="1" xfId="2" applyFont="1" applyBorder="1">
      <alignment vertical="center"/>
    </xf>
    <xf numFmtId="9" fontId="10" fillId="0" borderId="1" xfId="1" applyFont="1" applyBorder="1">
      <alignment vertical="center"/>
    </xf>
    <xf numFmtId="0" fontId="10" fillId="0" borderId="0" xfId="0" applyFont="1" applyBorder="1">
      <alignment vertical="center"/>
    </xf>
    <xf numFmtId="9" fontId="10" fillId="0" borderId="0" xfId="1" applyFont="1" applyBorder="1">
      <alignment vertical="center"/>
    </xf>
    <xf numFmtId="38" fontId="10" fillId="0" borderId="0" xfId="0" applyNumberFormat="1" applyFont="1">
      <alignment vertical="center"/>
    </xf>
    <xf numFmtId="0" fontId="10" fillId="0" borderId="0" xfId="0" applyFont="1" applyAlignment="1">
      <alignment horizontal="center" vertical="center"/>
    </xf>
    <xf numFmtId="0" fontId="11" fillId="0" borderId="0" xfId="0" applyFont="1">
      <alignment vertical="center"/>
    </xf>
    <xf numFmtId="177" fontId="10" fillId="0" borderId="1" xfId="2" applyNumberFormat="1" applyFont="1" applyBorder="1">
      <alignment vertical="center"/>
    </xf>
    <xf numFmtId="177" fontId="10" fillId="0" borderId="0" xfId="2" applyNumberFormat="1" applyFont="1" applyBorder="1">
      <alignment vertical="center"/>
    </xf>
    <xf numFmtId="38" fontId="10" fillId="0" borderId="1" xfId="2" applyFont="1" applyFill="1" applyBorder="1">
      <alignment vertical="center"/>
    </xf>
    <xf numFmtId="0" fontId="10" fillId="0" borderId="0" xfId="0" applyFont="1" applyBorder="1" applyAlignment="1">
      <alignment horizontal="center" vertical="center" wrapText="1"/>
    </xf>
    <xf numFmtId="38" fontId="10" fillId="0" borderId="0" xfId="2" applyFont="1" applyBorder="1">
      <alignment vertical="center"/>
    </xf>
    <xf numFmtId="0" fontId="10" fillId="0" borderId="0" xfId="0" applyFont="1" applyAlignment="1">
      <alignment vertical="center"/>
    </xf>
    <xf numFmtId="38" fontId="10" fillId="0" borderId="1" xfId="0" applyNumberFormat="1" applyFont="1" applyBorder="1">
      <alignment vertical="center"/>
    </xf>
    <xf numFmtId="38" fontId="9" fillId="0" borderId="0" xfId="2" applyFont="1">
      <alignment vertical="center"/>
    </xf>
    <xf numFmtId="9" fontId="9" fillId="0" borderId="0" xfId="1" applyFont="1">
      <alignment vertical="center"/>
    </xf>
    <xf numFmtId="38" fontId="9" fillId="0" borderId="0" xfId="2" applyFont="1" applyAlignment="1">
      <alignment horizontal="right" vertical="center"/>
    </xf>
    <xf numFmtId="9" fontId="9" fillId="0" borderId="0" xfId="1" applyFont="1" applyAlignment="1">
      <alignment horizontal="right" vertical="center"/>
    </xf>
    <xf numFmtId="0" fontId="0" fillId="0" borderId="1" xfId="0" applyBorder="1">
      <alignment vertical="center"/>
    </xf>
    <xf numFmtId="0" fontId="0" fillId="0" borderId="2" xfId="0" applyBorder="1" applyAlignment="1">
      <alignment horizontal="center" vertical="center"/>
    </xf>
    <xf numFmtId="38" fontId="9" fillId="0" borderId="3" xfId="2" applyFont="1" applyBorder="1" applyAlignment="1">
      <alignment horizontal="center" vertical="center"/>
    </xf>
    <xf numFmtId="9" fontId="9" fillId="0" borderId="4" xfId="1" applyFont="1" applyBorder="1" applyAlignment="1">
      <alignment horizontal="center" vertical="center"/>
    </xf>
    <xf numFmtId="9" fontId="9" fillId="0" borderId="5" xfId="1" applyFont="1" applyBorder="1" applyAlignment="1">
      <alignment horizontal="center" vertical="center"/>
    </xf>
    <xf numFmtId="38" fontId="9" fillId="0" borderId="6" xfId="2" applyFont="1" applyBorder="1" applyAlignment="1">
      <alignment horizontal="center" vertical="center"/>
    </xf>
    <xf numFmtId="38" fontId="9" fillId="0" borderId="7" xfId="2" applyFont="1" applyBorder="1">
      <alignment vertical="center"/>
    </xf>
    <xf numFmtId="9" fontId="9" fillId="0" borderId="8" xfId="1" applyFont="1" applyBorder="1">
      <alignment vertical="center"/>
    </xf>
    <xf numFmtId="38" fontId="9" fillId="0" borderId="9" xfId="2" applyFont="1" applyBorder="1">
      <alignment vertical="center"/>
    </xf>
    <xf numFmtId="38" fontId="9" fillId="0" borderId="7" xfId="2" applyFont="1" applyBorder="1" applyAlignment="1">
      <alignment horizontal="right" vertical="center"/>
    </xf>
    <xf numFmtId="9" fontId="9" fillId="0" borderId="8" xfId="1" applyFont="1" applyBorder="1" applyAlignment="1">
      <alignment horizontal="right" vertical="center"/>
    </xf>
    <xf numFmtId="178" fontId="9" fillId="0" borderId="8" xfId="1" applyNumberFormat="1" applyFont="1" applyBorder="1">
      <alignment vertical="center"/>
    </xf>
    <xf numFmtId="178" fontId="9" fillId="0" borderId="8" xfId="1" applyNumberFormat="1" applyFont="1" applyBorder="1" applyAlignment="1">
      <alignment horizontal="right" vertical="center"/>
    </xf>
    <xf numFmtId="0" fontId="10" fillId="0" borderId="12" xfId="0" applyFont="1" applyBorder="1" applyAlignment="1">
      <alignment horizontal="center" vertical="center" wrapText="1"/>
    </xf>
    <xf numFmtId="178" fontId="10" fillId="0" borderId="1" xfId="1" applyNumberFormat="1" applyFont="1" applyBorder="1">
      <alignment vertical="center"/>
    </xf>
    <xf numFmtId="38" fontId="2" fillId="0" borderId="13" xfId="2" applyFont="1" applyBorder="1" applyAlignment="1">
      <alignment horizontal="right" vertical="center"/>
    </xf>
    <xf numFmtId="38" fontId="2" fillId="0" borderId="1" xfId="2" applyFont="1" applyBorder="1" applyAlignment="1">
      <alignment horizontal="right" vertical="center"/>
    </xf>
    <xf numFmtId="38" fontId="2" fillId="0" borderId="13" xfId="2" applyFont="1" applyFill="1" applyBorder="1" applyAlignment="1">
      <alignment horizontal="right" vertical="center"/>
    </xf>
    <xf numFmtId="0" fontId="10" fillId="0" borderId="1" xfId="0" applyFont="1" applyBorder="1" applyAlignment="1">
      <alignment vertical="center" shrinkToFit="1"/>
    </xf>
    <xf numFmtId="38" fontId="10" fillId="0" borderId="1" xfId="2" applyNumberFormat="1" applyFont="1" applyBorder="1">
      <alignment vertical="center"/>
    </xf>
    <xf numFmtId="38" fontId="10" fillId="0" borderId="1" xfId="2" applyFont="1" applyBorder="1" applyAlignment="1">
      <alignment horizontal="right" vertical="center" wrapText="1"/>
    </xf>
    <xf numFmtId="38" fontId="2" fillId="0" borderId="1" xfId="2" applyFont="1" applyBorder="1" applyAlignment="1">
      <alignment vertical="center"/>
    </xf>
    <xf numFmtId="38" fontId="2" fillId="0" borderId="1" xfId="2" applyFont="1" applyFill="1" applyBorder="1" applyAlignment="1">
      <alignment vertical="center"/>
    </xf>
    <xf numFmtId="176" fontId="10" fillId="0" borderId="0" xfId="0" applyNumberFormat="1" applyFont="1">
      <alignment vertical="center"/>
    </xf>
    <xf numFmtId="38" fontId="2" fillId="0" borderId="0" xfId="2" applyFont="1" applyBorder="1" applyAlignment="1">
      <alignment vertical="center"/>
    </xf>
    <xf numFmtId="38" fontId="2" fillId="0" borderId="0" xfId="2" applyFont="1" applyFill="1" applyBorder="1" applyAlignment="1">
      <alignment vertical="center"/>
    </xf>
    <xf numFmtId="38" fontId="2" fillId="0" borderId="0" xfId="2" applyFont="1" applyBorder="1" applyAlignment="1">
      <alignment horizontal="right" vertical="center"/>
    </xf>
    <xf numFmtId="38" fontId="12" fillId="0" borderId="1" xfId="2" applyFont="1" applyBorder="1">
      <alignment vertical="center"/>
    </xf>
    <xf numFmtId="0" fontId="13" fillId="0" borderId="0" xfId="0" applyFont="1">
      <alignment vertical="center"/>
    </xf>
    <xf numFmtId="38" fontId="10" fillId="0" borderId="1" xfId="2" applyFont="1" applyFill="1" applyBorder="1">
      <alignment vertical="center"/>
    </xf>
    <xf numFmtId="38" fontId="14" fillId="0" borderId="0" xfId="0" applyNumberFormat="1" applyFont="1">
      <alignment vertical="center"/>
    </xf>
    <xf numFmtId="38" fontId="14" fillId="0" borderId="1" xfId="2" applyFont="1" applyBorder="1">
      <alignment vertical="center"/>
    </xf>
    <xf numFmtId="0" fontId="4" fillId="0" borderId="0" xfId="0" applyFont="1">
      <alignment vertical="center"/>
    </xf>
    <xf numFmtId="38" fontId="5" fillId="0" borderId="0" xfId="2" applyFont="1">
      <alignment vertical="center"/>
    </xf>
    <xf numFmtId="0" fontId="5" fillId="0" borderId="0" xfId="0" applyFont="1">
      <alignment vertical="center"/>
    </xf>
    <xf numFmtId="0" fontId="5" fillId="0" borderId="1" xfId="0" applyFont="1" applyBorder="1">
      <alignment vertical="center"/>
    </xf>
    <xf numFmtId="0" fontId="5" fillId="0" borderId="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0" xfId="0" applyFont="1" applyFill="1" applyAlignment="1">
      <alignment horizontal="right" vertical="center"/>
    </xf>
    <xf numFmtId="0" fontId="6" fillId="0" borderId="1" xfId="0" applyNumberFormat="1" applyFont="1" applyFill="1" applyBorder="1" applyAlignment="1">
      <alignment horizontal="left" vertical="center" wrapText="1"/>
    </xf>
    <xf numFmtId="0" fontId="5" fillId="0" borderId="7" xfId="0" applyFont="1" applyFill="1" applyBorder="1" applyAlignment="1">
      <alignment horizontal="right" vertical="center" wrapText="1"/>
    </xf>
    <xf numFmtId="0" fontId="5" fillId="0" borderId="1" xfId="0" applyFont="1" applyFill="1" applyBorder="1" applyAlignment="1">
      <alignment horizontal="right" vertical="center" wrapText="1"/>
    </xf>
    <xf numFmtId="179" fontId="5" fillId="0" borderId="1" xfId="0" applyNumberFormat="1" applyFont="1" applyFill="1" applyBorder="1" applyAlignment="1">
      <alignment horizontal="right" vertical="center" wrapText="1"/>
    </xf>
    <xf numFmtId="0" fontId="5" fillId="0" borderId="12" xfId="0" applyFont="1" applyFill="1" applyBorder="1" applyAlignment="1">
      <alignment horizontal="right" vertical="center" wrapText="1"/>
    </xf>
    <xf numFmtId="179" fontId="2" fillId="0" borderId="1" xfId="0" applyNumberFormat="1" applyFont="1" applyFill="1" applyBorder="1" applyAlignment="1">
      <alignment horizontal="right" vertical="center" wrapText="1"/>
    </xf>
    <xf numFmtId="179" fontId="2" fillId="0" borderId="8" xfId="0" applyNumberFormat="1" applyFont="1" applyFill="1" applyBorder="1" applyAlignment="1">
      <alignment horizontal="right" vertical="center" wrapText="1"/>
    </xf>
    <xf numFmtId="38" fontId="5" fillId="0" borderId="0" xfId="2" applyFont="1" applyFill="1">
      <alignment vertical="center"/>
    </xf>
    <xf numFmtId="179" fontId="5" fillId="0" borderId="7" xfId="0" applyNumberFormat="1" applyFont="1" applyFill="1" applyBorder="1" applyAlignment="1">
      <alignment horizontal="right" vertical="center" wrapText="1"/>
    </xf>
    <xf numFmtId="182" fontId="5" fillId="0" borderId="1" xfId="0" applyNumberFormat="1" applyFont="1" applyFill="1" applyBorder="1" applyAlignment="1">
      <alignment horizontal="right" vertical="center" wrapText="1"/>
    </xf>
    <xf numFmtId="182" fontId="2" fillId="0" borderId="1" xfId="0" applyNumberFormat="1" applyFont="1" applyFill="1" applyBorder="1" applyAlignment="1">
      <alignment horizontal="right" vertical="center" wrapText="1"/>
    </xf>
    <xf numFmtId="182" fontId="2" fillId="0" borderId="8" xfId="0" applyNumberFormat="1" applyFont="1" applyFill="1" applyBorder="1" applyAlignment="1">
      <alignment horizontal="right" vertical="center" wrapText="1"/>
    </xf>
    <xf numFmtId="0" fontId="5" fillId="0" borderId="1" xfId="0" applyNumberFormat="1" applyFont="1" applyFill="1" applyBorder="1" applyAlignment="1">
      <alignment horizontal="left" vertical="center" shrinkToFit="1"/>
    </xf>
    <xf numFmtId="0" fontId="5" fillId="0" borderId="10" xfId="0" applyNumberFormat="1" applyFont="1" applyFill="1" applyBorder="1" applyAlignment="1">
      <alignment horizontal="right" vertical="center" wrapText="1"/>
    </xf>
    <xf numFmtId="178" fontId="5" fillId="0" borderId="16" xfId="0" applyNumberFormat="1" applyFont="1" applyFill="1" applyBorder="1" applyAlignment="1">
      <alignment horizontal="right" vertical="center" wrapText="1"/>
    </xf>
    <xf numFmtId="178" fontId="2" fillId="0" borderId="16" xfId="0" applyNumberFormat="1" applyFont="1" applyFill="1" applyBorder="1" applyAlignment="1">
      <alignment horizontal="right" vertical="center" wrapText="1"/>
    </xf>
    <xf numFmtId="178" fontId="2" fillId="0" borderId="11" xfId="0" applyNumberFormat="1" applyFont="1" applyFill="1" applyBorder="1" applyAlignment="1">
      <alignment horizontal="right" vertical="center" wrapText="1"/>
    </xf>
    <xf numFmtId="0" fontId="5" fillId="0" borderId="17" xfId="0" applyFont="1" applyBorder="1" applyAlignment="1">
      <alignment vertical="center" shrinkToFit="1"/>
    </xf>
    <xf numFmtId="178" fontId="5" fillId="0" borderId="0" xfId="1" applyNumberFormat="1" applyFont="1" applyBorder="1" applyAlignment="1">
      <alignment horizontal="right" vertical="center" wrapText="1"/>
    </xf>
    <xf numFmtId="0" fontId="5" fillId="0" borderId="0" xfId="0" applyFont="1" applyBorder="1">
      <alignment vertical="center"/>
    </xf>
    <xf numFmtId="38" fontId="7" fillId="0" borderId="0" xfId="2" applyFont="1" applyBorder="1" applyAlignment="1">
      <alignment horizontal="center" vertical="center"/>
    </xf>
    <xf numFmtId="0" fontId="5" fillId="0" borderId="0" xfId="0" applyFont="1" applyAlignment="1">
      <alignment horizontal="right" vertical="center"/>
    </xf>
    <xf numFmtId="0" fontId="5" fillId="0" borderId="1" xfId="0" applyFont="1" applyBorder="1" applyAlignment="1">
      <alignment vertical="center" shrinkToFit="1"/>
    </xf>
    <xf numFmtId="0" fontId="5" fillId="0" borderId="17" xfId="0" applyFont="1" applyBorder="1">
      <alignment vertical="center"/>
    </xf>
    <xf numFmtId="38" fontId="2" fillId="0" borderId="17" xfId="2" applyFont="1" applyBorder="1" applyAlignment="1">
      <alignment vertical="center"/>
    </xf>
    <xf numFmtId="0" fontId="8" fillId="0" borderId="18" xfId="0" applyFont="1" applyBorder="1">
      <alignment vertical="center"/>
    </xf>
    <xf numFmtId="38" fontId="2" fillId="0" borderId="18" xfId="2" applyFont="1" applyBorder="1" applyAlignment="1">
      <alignment vertical="center"/>
    </xf>
    <xf numFmtId="38" fontId="5" fillId="0" borderId="1" xfId="2" applyFont="1" applyBorder="1">
      <alignment vertical="center"/>
    </xf>
    <xf numFmtId="38" fontId="2" fillId="0" borderId="1" xfId="2" applyFont="1" applyBorder="1">
      <alignment vertical="center"/>
    </xf>
    <xf numFmtId="0" fontId="2" fillId="0" borderId="0" xfId="0" applyFont="1">
      <alignment vertical="center"/>
    </xf>
    <xf numFmtId="0" fontId="2" fillId="0" borderId="0" xfId="0" applyFont="1" applyAlignment="1">
      <alignment horizontal="right" vertical="center"/>
    </xf>
    <xf numFmtId="38" fontId="2" fillId="0" borderId="3" xfId="2" applyFont="1" applyBorder="1">
      <alignment vertical="center"/>
    </xf>
    <xf numFmtId="38" fontId="2" fillId="0" borderId="14" xfId="2" applyFont="1" applyBorder="1">
      <alignment vertical="center"/>
    </xf>
    <xf numFmtId="38" fontId="5" fillId="0" borderId="14" xfId="2" applyFont="1" applyBorder="1">
      <alignment vertical="center"/>
    </xf>
    <xf numFmtId="38" fontId="5" fillId="0" borderId="4" xfId="2" applyFont="1" applyBorder="1">
      <alignment vertical="center"/>
    </xf>
    <xf numFmtId="38" fontId="5" fillId="0" borderId="7" xfId="2" applyFont="1" applyBorder="1">
      <alignment vertical="center"/>
    </xf>
    <xf numFmtId="38" fontId="5" fillId="0" borderId="8" xfId="2" applyFont="1" applyBorder="1">
      <alignment vertical="center"/>
    </xf>
    <xf numFmtId="38" fontId="5" fillId="0" borderId="10" xfId="2" applyFont="1" applyBorder="1">
      <alignment vertical="center"/>
    </xf>
    <xf numFmtId="38" fontId="5" fillId="0" borderId="16" xfId="2" applyFont="1" applyBorder="1">
      <alignment vertical="center"/>
    </xf>
    <xf numFmtId="38" fontId="5" fillId="0" borderId="11" xfId="2" applyFont="1" applyBorder="1">
      <alignment vertical="center"/>
    </xf>
    <xf numFmtId="38" fontId="5" fillId="0" borderId="0" xfId="0" applyNumberFormat="1" applyFont="1">
      <alignment vertical="center"/>
    </xf>
    <xf numFmtId="0" fontId="15" fillId="0" borderId="0" xfId="0" applyFont="1">
      <alignment vertical="center"/>
    </xf>
    <xf numFmtId="180" fontId="15" fillId="0" borderId="0" xfId="0" applyNumberFormat="1" applyFont="1">
      <alignment vertical="center"/>
    </xf>
    <xf numFmtId="0" fontId="16" fillId="0" borderId="0" xfId="0" applyFont="1">
      <alignment vertical="center"/>
    </xf>
    <xf numFmtId="176" fontId="15" fillId="0" borderId="0" xfId="0" applyNumberFormat="1" applyFont="1">
      <alignment vertical="center"/>
    </xf>
    <xf numFmtId="0" fontId="15" fillId="0" borderId="1" xfId="0" applyFont="1" applyBorder="1">
      <alignment vertical="center"/>
    </xf>
    <xf numFmtId="0" fontId="15" fillId="0" borderId="3"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0" xfId="0" applyFont="1" applyAlignment="1">
      <alignment horizontal="right" vertical="center"/>
    </xf>
    <xf numFmtId="181" fontId="15" fillId="0" borderId="7" xfId="0" applyNumberFormat="1" applyFont="1" applyBorder="1" applyAlignment="1">
      <alignment horizontal="right" vertical="center" wrapText="1"/>
    </xf>
    <xf numFmtId="181" fontId="15" fillId="0" borderId="1" xfId="0" applyNumberFormat="1" applyFont="1" applyBorder="1" applyAlignment="1">
      <alignment horizontal="right" vertical="center" wrapText="1"/>
    </xf>
    <xf numFmtId="181" fontId="15" fillId="0" borderId="12" xfId="0" applyNumberFormat="1" applyFont="1" applyBorder="1" applyAlignment="1">
      <alignment horizontal="right" vertical="center" wrapText="1"/>
    </xf>
    <xf numFmtId="181" fontId="15" fillId="0" borderId="8" xfId="0" applyNumberFormat="1" applyFont="1" applyBorder="1" applyAlignment="1">
      <alignment horizontal="right" vertical="center" wrapText="1"/>
    </xf>
    <xf numFmtId="0" fontId="15" fillId="0" borderId="1" xfId="0" applyFont="1" applyBorder="1" applyAlignment="1">
      <alignment vertical="center" shrinkToFit="1"/>
    </xf>
    <xf numFmtId="176" fontId="15" fillId="0" borderId="7" xfId="2" applyNumberFormat="1" applyFont="1" applyBorder="1" applyAlignment="1">
      <alignment horizontal="right" vertical="center" wrapText="1"/>
    </xf>
    <xf numFmtId="176" fontId="15" fillId="0" borderId="1" xfId="2" applyNumberFormat="1" applyFont="1" applyBorder="1" applyAlignment="1">
      <alignment horizontal="right" vertical="center" wrapText="1"/>
    </xf>
    <xf numFmtId="176" fontId="15" fillId="0" borderId="8" xfId="2" applyNumberFormat="1" applyFont="1" applyBorder="1" applyAlignment="1">
      <alignment horizontal="right" vertical="center" wrapText="1"/>
    </xf>
    <xf numFmtId="178" fontId="15" fillId="0" borderId="1" xfId="1" applyNumberFormat="1" applyFont="1" applyBorder="1" applyAlignment="1">
      <alignment horizontal="right" vertical="center" wrapText="1"/>
    </xf>
    <xf numFmtId="178" fontId="15" fillId="0" borderId="8" xfId="1" applyNumberFormat="1" applyFont="1" applyBorder="1" applyAlignment="1">
      <alignment horizontal="right" vertical="center" wrapText="1"/>
    </xf>
    <xf numFmtId="178" fontId="15" fillId="0" borderId="16" xfId="1" applyNumberFormat="1" applyFont="1" applyBorder="1" applyAlignment="1">
      <alignment horizontal="right" vertical="center" wrapText="1"/>
    </xf>
    <xf numFmtId="178" fontId="15" fillId="0" borderId="11" xfId="1" applyNumberFormat="1" applyFont="1" applyBorder="1" applyAlignment="1">
      <alignment horizontal="right" vertical="center" wrapText="1"/>
    </xf>
    <xf numFmtId="0" fontId="15" fillId="0" borderId="17" xfId="0" applyFont="1" applyBorder="1" applyAlignment="1">
      <alignment vertical="center" shrinkToFit="1"/>
    </xf>
    <xf numFmtId="178" fontId="15" fillId="0" borderId="0" xfId="1" applyNumberFormat="1" applyFont="1" applyBorder="1" applyAlignment="1">
      <alignment horizontal="right" vertical="center" wrapText="1"/>
    </xf>
    <xf numFmtId="38" fontId="15" fillId="0" borderId="0" xfId="2" applyFont="1" applyBorder="1" applyAlignment="1">
      <alignment vertical="center"/>
    </xf>
    <xf numFmtId="38" fontId="15" fillId="0" borderId="0" xfId="2" applyFont="1" applyFill="1" applyBorder="1" applyAlignment="1">
      <alignment vertical="center"/>
    </xf>
    <xf numFmtId="38" fontId="15" fillId="0" borderId="0" xfId="2" applyFont="1" applyBorder="1" applyAlignment="1">
      <alignment horizontal="right" vertical="center"/>
    </xf>
    <xf numFmtId="38" fontId="15" fillId="0" borderId="0" xfId="2" applyFont="1" applyBorder="1">
      <alignment vertical="center"/>
    </xf>
    <xf numFmtId="38" fontId="15" fillId="0" borderId="1" xfId="2" applyFont="1" applyBorder="1" applyAlignment="1">
      <alignment vertical="center" shrinkToFit="1"/>
    </xf>
    <xf numFmtId="38" fontId="15" fillId="0" borderId="1" xfId="2" applyFont="1" applyBorder="1">
      <alignment vertical="center"/>
    </xf>
    <xf numFmtId="0" fontId="15" fillId="0" borderId="0" xfId="0" applyFont="1" applyBorder="1" applyAlignment="1">
      <alignment vertical="center" shrinkToFit="1"/>
    </xf>
    <xf numFmtId="38" fontId="15" fillId="0" borderId="0" xfId="2" applyFont="1" applyBorder="1" applyAlignment="1">
      <alignment vertical="center" shrinkToFit="1"/>
    </xf>
    <xf numFmtId="38" fontId="15" fillId="0" borderId="3" xfId="2" applyFont="1" applyBorder="1">
      <alignment vertical="center"/>
    </xf>
    <xf numFmtId="38" fontId="15" fillId="0" borderId="14" xfId="2" applyFont="1" applyBorder="1">
      <alignment vertical="center"/>
    </xf>
    <xf numFmtId="38" fontId="15" fillId="0" borderId="4" xfId="2" applyFont="1" applyBorder="1">
      <alignment vertical="center"/>
    </xf>
    <xf numFmtId="38" fontId="15" fillId="0" borderId="7" xfId="2" applyFont="1" applyBorder="1">
      <alignment vertical="center"/>
    </xf>
    <xf numFmtId="38" fontId="15" fillId="0" borderId="8" xfId="2" applyFont="1" applyBorder="1">
      <alignment vertical="center"/>
    </xf>
    <xf numFmtId="38" fontId="15" fillId="0" borderId="10" xfId="2" applyFont="1" applyBorder="1">
      <alignment vertical="center"/>
    </xf>
    <xf numFmtId="38" fontId="15" fillId="0" borderId="16" xfId="2" applyFont="1" applyBorder="1">
      <alignment vertical="center"/>
    </xf>
    <xf numFmtId="38" fontId="15" fillId="0" borderId="11" xfId="2" applyFont="1" applyBorder="1">
      <alignment vertical="center"/>
    </xf>
    <xf numFmtId="38" fontId="15" fillId="0" borderId="0" xfId="0" applyNumberFormat="1" applyFont="1">
      <alignment vertical="center"/>
    </xf>
    <xf numFmtId="0" fontId="2" fillId="0" borderId="1" xfId="0" applyFont="1" applyBorder="1" applyAlignment="1">
      <alignment horizontal="left" vertical="center" shrinkToFit="1"/>
    </xf>
    <xf numFmtId="0" fontId="2" fillId="0" borderId="1" xfId="0" applyFont="1" applyBorder="1" applyAlignment="1">
      <alignment vertical="center" shrinkToFit="1"/>
    </xf>
    <xf numFmtId="178" fontId="2" fillId="0" borderId="19" xfId="1" applyNumberFormat="1" applyFont="1" applyBorder="1" applyAlignment="1">
      <alignment horizontal="right" vertical="center" wrapText="1"/>
    </xf>
    <xf numFmtId="178" fontId="2" fillId="0" borderId="10" xfId="1" applyNumberFormat="1" applyFont="1" applyBorder="1" applyAlignment="1">
      <alignment horizontal="right" vertical="center" wrapText="1"/>
    </xf>
    <xf numFmtId="0" fontId="2" fillId="0" borderId="0" xfId="0" applyFont="1" applyBorder="1">
      <alignment vertical="center"/>
    </xf>
    <xf numFmtId="38" fontId="2" fillId="0" borderId="1" xfId="2" applyFont="1" applyBorder="1" applyAlignment="1">
      <alignment horizontal="right" vertical="center" shrinkToFit="1"/>
    </xf>
    <xf numFmtId="38" fontId="17" fillId="0" borderId="0" xfId="2" applyFont="1" applyBorder="1" applyAlignment="1">
      <alignment horizontal="right" vertical="center" shrinkToFit="1"/>
    </xf>
    <xf numFmtId="0" fontId="2" fillId="0" borderId="0" xfId="0" applyFont="1" applyBorder="1" applyAlignment="1">
      <alignment vertical="center" shrinkToFit="1"/>
    </xf>
    <xf numFmtId="38" fontId="17" fillId="0" borderId="0" xfId="2" applyFont="1" applyBorder="1" applyAlignment="1">
      <alignment horizontal="right" vertical="center"/>
    </xf>
    <xf numFmtId="38" fontId="2" fillId="0" borderId="0" xfId="2" applyFont="1" applyBorder="1">
      <alignment vertical="center"/>
    </xf>
    <xf numFmtId="38" fontId="2" fillId="0" borderId="1" xfId="2" applyFont="1" applyBorder="1" applyAlignment="1">
      <alignment vertical="center" shrinkToFit="1"/>
    </xf>
    <xf numFmtId="38" fontId="2" fillId="0" borderId="0" xfId="2" applyFont="1" applyBorder="1" applyAlignment="1">
      <alignment vertical="center" shrinkToFit="1"/>
    </xf>
    <xf numFmtId="0" fontId="2" fillId="0" borderId="1" xfId="0" applyFont="1" applyBorder="1">
      <alignment vertical="center"/>
    </xf>
    <xf numFmtId="38" fontId="18" fillId="0" borderId="0" xfId="0" applyNumberFormat="1" applyFont="1">
      <alignment vertical="center"/>
    </xf>
    <xf numFmtId="0" fontId="14" fillId="0" borderId="0" xfId="0" applyFont="1">
      <alignment vertical="center"/>
    </xf>
    <xf numFmtId="38" fontId="14" fillId="0" borderId="1" xfId="0" applyNumberFormat="1" applyFont="1" applyBorder="1">
      <alignment vertical="center"/>
    </xf>
    <xf numFmtId="0" fontId="14" fillId="0" borderId="0" xfId="0" applyFont="1" applyAlignment="1">
      <alignment horizontal="center" vertical="center"/>
    </xf>
    <xf numFmtId="0" fontId="0" fillId="0" borderId="0" xfId="0" applyAlignment="1">
      <alignment vertical="center"/>
    </xf>
    <xf numFmtId="9" fontId="14" fillId="0" borderId="0" xfId="1" applyFont="1">
      <alignment vertical="center"/>
    </xf>
    <xf numFmtId="38" fontId="14" fillId="0" borderId="1" xfId="2" applyNumberFormat="1" applyFont="1" applyBorder="1">
      <alignment vertical="center"/>
    </xf>
    <xf numFmtId="0" fontId="0" fillId="0" borderId="1" xfId="0" applyFill="1" applyBorder="1" applyAlignment="1">
      <alignment horizontal="center" vertical="center"/>
    </xf>
    <xf numFmtId="0" fontId="0" fillId="0" borderId="2" xfId="0" applyFill="1" applyBorder="1" applyAlignment="1">
      <alignment horizontal="center" vertical="center"/>
    </xf>
    <xf numFmtId="38" fontId="9" fillId="0" borderId="7" xfId="2" applyFont="1" applyFill="1" applyBorder="1">
      <alignment vertical="center"/>
    </xf>
    <xf numFmtId="178" fontId="9" fillId="0" borderId="8" xfId="1" applyNumberFormat="1" applyFont="1" applyFill="1" applyBorder="1">
      <alignment vertical="center"/>
    </xf>
    <xf numFmtId="38" fontId="9" fillId="0" borderId="9" xfId="2" applyFont="1" applyFill="1" applyBorder="1">
      <alignment vertical="center"/>
    </xf>
    <xf numFmtId="38" fontId="9" fillId="0" borderId="7" xfId="2" applyFont="1" applyFill="1" applyBorder="1" applyAlignment="1">
      <alignment horizontal="right" vertical="center"/>
    </xf>
    <xf numFmtId="178" fontId="9" fillId="0" borderId="8" xfId="1" applyNumberFormat="1" applyFont="1" applyFill="1" applyBorder="1" applyAlignment="1">
      <alignment horizontal="right" vertical="center"/>
    </xf>
    <xf numFmtId="0" fontId="0" fillId="0" borderId="20" xfId="0" applyFill="1" applyBorder="1" applyAlignment="1">
      <alignment horizontal="center" vertical="center"/>
    </xf>
    <xf numFmtId="38" fontId="9" fillId="0" borderId="21" xfId="2" applyFont="1" applyFill="1" applyBorder="1">
      <alignment vertical="center"/>
    </xf>
    <xf numFmtId="178" fontId="9" fillId="0" borderId="22" xfId="1" applyNumberFormat="1" applyFont="1" applyFill="1" applyBorder="1">
      <alignment vertical="center"/>
    </xf>
    <xf numFmtId="38" fontId="9" fillId="0" borderId="17" xfId="2" applyFont="1" applyFill="1" applyBorder="1">
      <alignment vertical="center"/>
    </xf>
    <xf numFmtId="38" fontId="9" fillId="0" borderId="21" xfId="2" applyFont="1" applyFill="1" applyBorder="1" applyAlignment="1">
      <alignment horizontal="right" vertical="center"/>
    </xf>
    <xf numFmtId="178" fontId="9" fillId="0" borderId="22" xfId="1" applyNumberFormat="1" applyFont="1" applyFill="1" applyBorder="1" applyAlignment="1">
      <alignment horizontal="right" vertical="center"/>
    </xf>
    <xf numFmtId="38" fontId="9" fillId="0" borderId="1" xfId="2" applyFont="1" applyFill="1" applyBorder="1">
      <alignment vertical="center"/>
    </xf>
    <xf numFmtId="9" fontId="9" fillId="0" borderId="1" xfId="1" applyFont="1" applyFill="1" applyBorder="1">
      <alignment vertical="center"/>
    </xf>
    <xf numFmtId="178" fontId="9" fillId="0" borderId="1" xfId="1" applyNumberFormat="1" applyFont="1" applyFill="1" applyBorder="1">
      <alignment vertical="center"/>
    </xf>
    <xf numFmtId="38" fontId="9" fillId="0" borderId="1" xfId="2" applyFont="1" applyFill="1" applyBorder="1" applyAlignment="1">
      <alignment horizontal="right" vertical="center"/>
    </xf>
    <xf numFmtId="9" fontId="9" fillId="0" borderId="1" xfId="1" applyFont="1" applyFill="1" applyBorder="1" applyAlignment="1">
      <alignment horizontal="right" vertical="center"/>
    </xf>
    <xf numFmtId="0" fontId="10" fillId="0" borderId="18" xfId="0" applyFont="1" applyBorder="1">
      <alignment vertical="center"/>
    </xf>
    <xf numFmtId="38" fontId="2" fillId="0" borderId="18" xfId="2" applyFont="1" applyBorder="1" applyAlignment="1">
      <alignment horizontal="right" vertical="center"/>
    </xf>
    <xf numFmtId="38" fontId="10" fillId="0" borderId="18" xfId="2" applyFont="1" applyBorder="1">
      <alignment vertical="center"/>
    </xf>
    <xf numFmtId="0" fontId="10" fillId="0" borderId="17" xfId="0" applyFont="1" applyBorder="1">
      <alignment vertical="center"/>
    </xf>
    <xf numFmtId="38" fontId="2" fillId="0" borderId="17" xfId="2" applyFont="1" applyBorder="1" applyAlignment="1">
      <alignment horizontal="right" vertical="center"/>
    </xf>
    <xf numFmtId="38" fontId="10" fillId="0" borderId="18" xfId="2" applyFont="1" applyBorder="1" applyAlignment="1">
      <alignment horizontal="center" vertical="center"/>
    </xf>
    <xf numFmtId="0" fontId="20" fillId="0" borderId="0" xfId="0" applyFont="1" applyFill="1">
      <alignment vertical="center"/>
    </xf>
    <xf numFmtId="183" fontId="19" fillId="0" borderId="0" xfId="0" applyNumberFormat="1" applyFont="1" applyFill="1">
      <alignment vertical="center"/>
    </xf>
    <xf numFmtId="183" fontId="19" fillId="0" borderId="0" xfId="0" applyNumberFormat="1" applyFont="1" applyFill="1" applyAlignment="1">
      <alignment horizontal="center" vertical="center"/>
    </xf>
    <xf numFmtId="183" fontId="19" fillId="0" borderId="7" xfId="0" applyNumberFormat="1" applyFont="1" applyFill="1" applyBorder="1" applyAlignment="1">
      <alignment horizontal="center" vertical="center"/>
    </xf>
    <xf numFmtId="183" fontId="19" fillId="0" borderId="1" xfId="0" applyNumberFormat="1" applyFont="1" applyFill="1" applyBorder="1" applyAlignment="1">
      <alignment horizontal="center" vertical="center"/>
    </xf>
    <xf numFmtId="183" fontId="19" fillId="0" borderId="8" xfId="0" applyNumberFormat="1" applyFont="1" applyFill="1" applyBorder="1" applyAlignment="1">
      <alignment horizontal="center" vertical="center"/>
    </xf>
    <xf numFmtId="0" fontId="19" fillId="0" borderId="26" xfId="0" applyFont="1" applyFill="1" applyBorder="1">
      <alignment vertical="center"/>
    </xf>
    <xf numFmtId="184" fontId="19" fillId="0" borderId="7" xfId="0" applyNumberFormat="1" applyFont="1" applyFill="1" applyBorder="1">
      <alignment vertical="center"/>
    </xf>
    <xf numFmtId="184" fontId="19" fillId="0" borderId="1" xfId="0" applyNumberFormat="1" applyFont="1" applyFill="1" applyBorder="1">
      <alignment vertical="center"/>
    </xf>
    <xf numFmtId="184" fontId="19" fillId="0" borderId="8" xfId="0" applyNumberFormat="1" applyFont="1" applyFill="1" applyBorder="1">
      <alignment vertical="center"/>
    </xf>
    <xf numFmtId="180" fontId="19" fillId="0" borderId="7" xfId="0" applyNumberFormat="1" applyFont="1" applyFill="1" applyBorder="1">
      <alignment vertical="center"/>
    </xf>
    <xf numFmtId="180" fontId="19" fillId="0" borderId="7" xfId="2" applyNumberFormat="1" applyFont="1" applyFill="1" applyBorder="1" applyAlignment="1">
      <alignment horizontal="right" vertical="center"/>
    </xf>
    <xf numFmtId="180" fontId="19" fillId="0" borderId="1" xfId="2" applyNumberFormat="1" applyFont="1" applyFill="1" applyBorder="1" applyAlignment="1">
      <alignment horizontal="right" vertical="center"/>
    </xf>
    <xf numFmtId="184" fontId="19" fillId="0" borderId="7" xfId="2" applyNumberFormat="1" applyFont="1" applyFill="1" applyBorder="1" applyAlignment="1">
      <alignment horizontal="right" vertical="center"/>
    </xf>
    <xf numFmtId="184" fontId="19" fillId="0" borderId="1" xfId="2" applyNumberFormat="1" applyFont="1" applyFill="1" applyBorder="1" applyAlignment="1">
      <alignment horizontal="right" vertical="center"/>
    </xf>
    <xf numFmtId="185" fontId="19" fillId="0" borderId="1" xfId="0" applyNumberFormat="1" applyFont="1" applyFill="1" applyBorder="1">
      <alignment vertical="center"/>
    </xf>
    <xf numFmtId="0" fontId="19" fillId="0" borderId="27" xfId="0" applyFont="1" applyFill="1" applyBorder="1">
      <alignment vertical="center"/>
    </xf>
    <xf numFmtId="184" fontId="19" fillId="0" borderId="10" xfId="0" applyNumberFormat="1" applyFont="1" applyFill="1" applyBorder="1">
      <alignment vertical="center"/>
    </xf>
    <xf numFmtId="184" fontId="19" fillId="0" borderId="16" xfId="0" applyNumberFormat="1" applyFont="1" applyFill="1" applyBorder="1">
      <alignment vertical="center"/>
    </xf>
    <xf numFmtId="184" fontId="19" fillId="0" borderId="11" xfId="0" applyNumberFormat="1" applyFont="1" applyFill="1" applyBorder="1">
      <alignment vertical="center"/>
    </xf>
    <xf numFmtId="0" fontId="22" fillId="0" borderId="0" xfId="0" applyFont="1" applyFill="1">
      <alignment vertical="center"/>
    </xf>
    <xf numFmtId="38" fontId="23" fillId="0" borderId="0" xfId="2" applyFont="1" applyFill="1">
      <alignment vertical="center"/>
    </xf>
    <xf numFmtId="38" fontId="25" fillId="0" borderId="0" xfId="2" applyFont="1" applyFill="1" applyAlignment="1">
      <alignment vertical="center"/>
    </xf>
    <xf numFmtId="38" fontId="26" fillId="0" borderId="0" xfId="2" applyFont="1" applyFill="1" applyAlignment="1">
      <alignment horizontal="right" vertical="center"/>
    </xf>
    <xf numFmtId="176" fontId="19" fillId="0" borderId="0" xfId="2" applyNumberFormat="1" applyFont="1" applyFill="1" applyAlignment="1">
      <alignment horizontal="right" vertical="center"/>
    </xf>
    <xf numFmtId="176" fontId="26" fillId="0" borderId="0" xfId="2" applyNumberFormat="1" applyFont="1" applyFill="1" applyAlignment="1">
      <alignment horizontal="right" vertical="center"/>
    </xf>
    <xf numFmtId="0" fontId="19" fillId="0" borderId="0" xfId="0" applyFont="1" applyFill="1">
      <alignment vertical="center"/>
    </xf>
    <xf numFmtId="176" fontId="27" fillId="0" borderId="0" xfId="0" applyNumberFormat="1" applyFont="1" applyFill="1">
      <alignment vertical="center"/>
    </xf>
    <xf numFmtId="176" fontId="19" fillId="0" borderId="0" xfId="0" applyNumberFormat="1" applyFont="1" applyFill="1">
      <alignment vertical="center"/>
    </xf>
    <xf numFmtId="38" fontId="19" fillId="0" borderId="10" xfId="2" applyFont="1" applyFill="1" applyBorder="1" applyAlignment="1">
      <alignment horizontal="center" vertical="center" wrapText="1" shrinkToFit="1"/>
    </xf>
    <xf numFmtId="38" fontId="19" fillId="0" borderId="16" xfId="2" applyFont="1" applyFill="1" applyBorder="1" applyAlignment="1">
      <alignment horizontal="center" vertical="center" wrapText="1" shrinkToFit="1"/>
    </xf>
    <xf numFmtId="38" fontId="19" fillId="0" borderId="34" xfId="2" applyFont="1" applyFill="1" applyBorder="1" applyAlignment="1">
      <alignment horizontal="center" vertical="center" wrapText="1" shrinkToFit="1"/>
    </xf>
    <xf numFmtId="38" fontId="19" fillId="0" borderId="35" xfId="2" applyFont="1" applyFill="1" applyBorder="1" applyAlignment="1">
      <alignment horizontal="center" vertical="center" wrapText="1" shrinkToFit="1"/>
    </xf>
    <xf numFmtId="38" fontId="19" fillId="0" borderId="36" xfId="2" applyFont="1" applyFill="1" applyBorder="1" applyAlignment="1">
      <alignment horizontal="center" vertical="center" shrinkToFit="1"/>
    </xf>
    <xf numFmtId="38" fontId="19" fillId="0" borderId="37" xfId="2" applyFont="1" applyFill="1" applyBorder="1" applyAlignment="1">
      <alignment horizontal="center" vertical="center" shrinkToFit="1"/>
    </xf>
    <xf numFmtId="38" fontId="19" fillId="0" borderId="38" xfId="2" applyFont="1" applyFill="1" applyBorder="1" applyAlignment="1">
      <alignment horizontal="center" vertical="center" wrapText="1" shrinkToFit="1"/>
    </xf>
    <xf numFmtId="38" fontId="19" fillId="0" borderId="11" xfId="2" applyFont="1" applyFill="1" applyBorder="1" applyAlignment="1">
      <alignment horizontal="center" vertical="center" wrapText="1" shrinkToFit="1"/>
    </xf>
    <xf numFmtId="38" fontId="19" fillId="0" borderId="31" xfId="2" applyFont="1" applyFill="1" applyBorder="1" applyAlignment="1">
      <alignment horizontal="center" vertical="center" shrinkToFit="1"/>
    </xf>
    <xf numFmtId="38" fontId="19" fillId="0" borderId="16" xfId="2" applyFont="1" applyFill="1" applyBorder="1" applyAlignment="1">
      <alignment horizontal="center" vertical="center" shrinkToFit="1"/>
    </xf>
    <xf numFmtId="38" fontId="19" fillId="0" borderId="32" xfId="2" applyFont="1" applyFill="1" applyBorder="1" applyAlignment="1">
      <alignment horizontal="center" vertical="center" shrinkToFit="1"/>
    </xf>
    <xf numFmtId="38" fontId="19" fillId="0" borderId="39" xfId="2" applyFont="1" applyFill="1" applyBorder="1" applyAlignment="1">
      <alignment horizontal="center" vertical="center" shrinkToFit="1"/>
    </xf>
    <xf numFmtId="38" fontId="19" fillId="0" borderId="40" xfId="2" applyFont="1" applyFill="1" applyBorder="1" applyAlignment="1">
      <alignment horizontal="center" vertical="center" wrapText="1" shrinkToFit="1"/>
    </xf>
    <xf numFmtId="38" fontId="19" fillId="0" borderId="10" xfId="2" applyFont="1" applyFill="1" applyBorder="1" applyAlignment="1">
      <alignment horizontal="center" vertical="center" shrinkToFit="1"/>
    </xf>
    <xf numFmtId="38" fontId="19" fillId="0" borderId="42" xfId="2" applyFont="1" applyFill="1" applyBorder="1">
      <alignment vertical="center"/>
    </xf>
    <xf numFmtId="38" fontId="19" fillId="0" borderId="24" xfId="2" applyFont="1" applyFill="1" applyBorder="1">
      <alignment vertical="center"/>
    </xf>
    <xf numFmtId="38" fontId="19" fillId="0" borderId="3" xfId="2" applyNumberFormat="1" applyFont="1" applyFill="1" applyBorder="1">
      <alignment vertical="center"/>
    </xf>
    <xf numFmtId="38" fontId="19" fillId="0" borderId="14" xfId="2" applyNumberFormat="1" applyFont="1" applyFill="1" applyBorder="1">
      <alignment vertical="center"/>
    </xf>
    <xf numFmtId="38" fontId="19" fillId="0" borderId="5" xfId="2" applyNumberFormat="1" applyFont="1" applyFill="1" applyBorder="1">
      <alignment vertical="center"/>
    </xf>
    <xf numFmtId="38" fontId="19" fillId="0" borderId="43" xfId="2" applyNumberFormat="1" applyFont="1" applyFill="1" applyBorder="1">
      <alignment vertical="center"/>
    </xf>
    <xf numFmtId="38" fontId="19" fillId="0" borderId="44" xfId="2" applyNumberFormat="1" applyFont="1" applyFill="1" applyBorder="1">
      <alignment vertical="center"/>
    </xf>
    <xf numFmtId="38" fontId="19" fillId="0" borderId="4" xfId="2" applyNumberFormat="1" applyFont="1" applyFill="1" applyBorder="1">
      <alignment vertical="center"/>
    </xf>
    <xf numFmtId="38" fontId="19" fillId="0" borderId="6" xfId="2" applyNumberFormat="1" applyFont="1" applyFill="1" applyBorder="1">
      <alignment vertical="center"/>
    </xf>
    <xf numFmtId="38" fontId="19" fillId="0" borderId="45" xfId="2" applyNumberFormat="1" applyFont="1" applyFill="1" applyBorder="1">
      <alignment vertical="center"/>
    </xf>
    <xf numFmtId="38" fontId="19" fillId="0" borderId="45" xfId="2" applyNumberFormat="1" applyFont="1" applyFill="1" applyBorder="1" applyAlignment="1">
      <alignment vertical="center"/>
    </xf>
    <xf numFmtId="38" fontId="19" fillId="0" borderId="46" xfId="2" applyNumberFormat="1" applyFont="1" applyFill="1" applyBorder="1">
      <alignment vertical="center"/>
    </xf>
    <xf numFmtId="38" fontId="26" fillId="0" borderId="0" xfId="2" applyFont="1" applyFill="1">
      <alignment vertical="center"/>
    </xf>
    <xf numFmtId="38" fontId="19" fillId="0" borderId="48" xfId="2" applyFont="1" applyFill="1" applyBorder="1">
      <alignment vertical="center"/>
    </xf>
    <xf numFmtId="38" fontId="26" fillId="0" borderId="8" xfId="2" applyFont="1" applyFill="1" applyBorder="1" applyAlignment="1">
      <alignment vertical="center" shrinkToFit="1"/>
    </xf>
    <xf numFmtId="38" fontId="19" fillId="0" borderId="49" xfId="2" applyNumberFormat="1" applyFont="1" applyFill="1" applyBorder="1">
      <alignment vertical="center"/>
    </xf>
    <xf numFmtId="38" fontId="19" fillId="0" borderId="50" xfId="2" applyNumberFormat="1" applyFont="1" applyFill="1" applyBorder="1">
      <alignment vertical="center"/>
    </xf>
    <xf numFmtId="38" fontId="19" fillId="0" borderId="18" xfId="2" applyNumberFormat="1" applyFont="1" applyFill="1" applyBorder="1">
      <alignment vertical="center"/>
    </xf>
    <xf numFmtId="38" fontId="19" fillId="0" borderId="51" xfId="2" applyNumberFormat="1" applyFont="1" applyFill="1" applyBorder="1">
      <alignment vertical="center"/>
    </xf>
    <xf numFmtId="38" fontId="19" fillId="0" borderId="52" xfId="2" applyNumberFormat="1" applyFont="1" applyFill="1" applyBorder="1">
      <alignment vertical="center"/>
    </xf>
    <xf numFmtId="38" fontId="19" fillId="0" borderId="53" xfId="2" applyNumberFormat="1" applyFont="1" applyFill="1" applyBorder="1">
      <alignment vertical="center"/>
    </xf>
    <xf numFmtId="38" fontId="19" fillId="0" borderId="54" xfId="2" applyNumberFormat="1" applyFont="1" applyFill="1" applyBorder="1">
      <alignment vertical="center"/>
    </xf>
    <xf numFmtId="38" fontId="19" fillId="0" borderId="54" xfId="2" applyNumberFormat="1" applyFont="1" applyFill="1" applyBorder="1" applyAlignment="1">
      <alignment vertical="center"/>
    </xf>
    <xf numFmtId="38" fontId="19" fillId="0" borderId="55" xfId="2" applyNumberFormat="1" applyFont="1" applyFill="1" applyBorder="1">
      <alignment vertical="center"/>
    </xf>
    <xf numFmtId="38" fontId="19" fillId="0" borderId="20" xfId="2" applyFont="1" applyFill="1" applyBorder="1">
      <alignment vertical="center"/>
    </xf>
    <xf numFmtId="38" fontId="19" fillId="0" borderId="56" xfId="2" applyFont="1" applyFill="1" applyBorder="1">
      <alignment vertical="center"/>
    </xf>
    <xf numFmtId="38" fontId="19" fillId="0" borderId="7" xfId="2" applyNumberFormat="1" applyFont="1" applyFill="1" applyBorder="1">
      <alignment vertical="center"/>
    </xf>
    <xf numFmtId="38" fontId="19" fillId="0" borderId="1" xfId="2" applyNumberFormat="1" applyFont="1" applyFill="1" applyBorder="1">
      <alignment vertical="center"/>
    </xf>
    <xf numFmtId="38" fontId="19" fillId="0" borderId="9" xfId="2" applyNumberFormat="1" applyFont="1" applyFill="1" applyBorder="1">
      <alignment vertical="center"/>
    </xf>
    <xf numFmtId="38" fontId="19" fillId="0" borderId="57" xfId="2" applyNumberFormat="1" applyFont="1" applyFill="1" applyBorder="1">
      <alignment vertical="center"/>
    </xf>
    <xf numFmtId="38" fontId="19" fillId="0" borderId="58" xfId="2" applyNumberFormat="1" applyFont="1" applyFill="1" applyBorder="1">
      <alignment vertical="center"/>
    </xf>
    <xf numFmtId="38" fontId="19" fillId="0" borderId="19" xfId="2" applyNumberFormat="1" applyFont="1" applyFill="1" applyBorder="1">
      <alignment vertical="center"/>
    </xf>
    <xf numFmtId="38" fontId="19" fillId="0" borderId="2" xfId="2" applyNumberFormat="1" applyFont="1" applyFill="1" applyBorder="1">
      <alignment vertical="center"/>
    </xf>
    <xf numFmtId="38" fontId="19" fillId="0" borderId="7" xfId="2" applyNumberFormat="1" applyFont="1" applyFill="1" applyBorder="1" applyAlignment="1">
      <alignment vertical="center"/>
    </xf>
    <xf numFmtId="38" fontId="19" fillId="0" borderId="2" xfId="2" applyNumberFormat="1" applyFont="1" applyFill="1" applyBorder="1" applyAlignment="1">
      <alignment vertical="center"/>
    </xf>
    <xf numFmtId="38" fontId="19" fillId="0" borderId="59" xfId="2" applyFont="1" applyFill="1" applyBorder="1">
      <alignment vertical="center"/>
    </xf>
    <xf numFmtId="38" fontId="19" fillId="0" borderId="49" xfId="2" applyNumberFormat="1" applyFont="1" applyFill="1" applyBorder="1" applyAlignment="1">
      <alignment vertical="center"/>
    </xf>
    <xf numFmtId="38" fontId="19" fillId="0" borderId="2" xfId="2" applyFont="1" applyFill="1" applyBorder="1">
      <alignment vertical="center"/>
    </xf>
    <xf numFmtId="38" fontId="19" fillId="0" borderId="60" xfId="2" applyFont="1" applyFill="1" applyBorder="1">
      <alignment vertical="center"/>
    </xf>
    <xf numFmtId="38" fontId="19" fillId="0" borderId="19" xfId="2" applyNumberFormat="1" applyFont="1" applyFill="1" applyBorder="1" applyAlignment="1">
      <alignment vertical="center"/>
    </xf>
    <xf numFmtId="38" fontId="19" fillId="0" borderId="1" xfId="2" applyNumberFormat="1" applyFont="1" applyFill="1" applyBorder="1" applyAlignment="1">
      <alignment vertical="center"/>
    </xf>
    <xf numFmtId="38" fontId="19" fillId="0" borderId="9" xfId="2" applyNumberFormat="1" applyFont="1" applyFill="1" applyBorder="1" applyAlignment="1">
      <alignment vertical="center"/>
    </xf>
    <xf numFmtId="38" fontId="19" fillId="0" borderId="58" xfId="2" applyNumberFormat="1" applyFont="1" applyFill="1" applyBorder="1" applyAlignment="1">
      <alignment vertical="center"/>
    </xf>
    <xf numFmtId="38" fontId="19" fillId="0" borderId="54" xfId="2" applyFont="1" applyFill="1" applyBorder="1">
      <alignment vertical="center"/>
    </xf>
    <xf numFmtId="38" fontId="19" fillId="0" borderId="53" xfId="2" applyNumberFormat="1" applyFont="1" applyFill="1" applyBorder="1" applyAlignment="1">
      <alignment vertical="center"/>
    </xf>
    <xf numFmtId="38" fontId="19" fillId="0" borderId="50" xfId="2" applyNumberFormat="1" applyFont="1" applyFill="1" applyBorder="1" applyAlignment="1">
      <alignment vertical="center"/>
    </xf>
    <xf numFmtId="38" fontId="19" fillId="0" borderId="18" xfId="2" applyNumberFormat="1" applyFont="1" applyFill="1" applyBorder="1" applyAlignment="1">
      <alignment vertical="center"/>
    </xf>
    <xf numFmtId="38" fontId="19" fillId="0" borderId="52" xfId="2" applyNumberFormat="1" applyFont="1" applyFill="1" applyBorder="1" applyAlignment="1">
      <alignment vertical="center"/>
    </xf>
    <xf numFmtId="38" fontId="19" fillId="0" borderId="62" xfId="2" applyFont="1" applyFill="1" applyBorder="1">
      <alignment vertical="center"/>
    </xf>
    <xf numFmtId="38" fontId="19" fillId="0" borderId="63" xfId="2" applyFont="1" applyFill="1" applyBorder="1">
      <alignment vertical="center"/>
    </xf>
    <xf numFmtId="38" fontId="19" fillId="0" borderId="64" xfId="2" applyNumberFormat="1" applyFont="1" applyFill="1" applyBorder="1">
      <alignment vertical="center"/>
    </xf>
    <xf numFmtId="38" fontId="19" fillId="0" borderId="65" xfId="2" applyNumberFormat="1" applyFont="1" applyFill="1" applyBorder="1">
      <alignment vertical="center"/>
    </xf>
    <xf numFmtId="38" fontId="19" fillId="0" borderId="66" xfId="2" applyNumberFormat="1" applyFont="1" applyFill="1" applyBorder="1">
      <alignment vertical="center"/>
    </xf>
    <xf numFmtId="38" fontId="19" fillId="0" borderId="67" xfId="2" applyNumberFormat="1" applyFont="1" applyFill="1" applyBorder="1">
      <alignment vertical="center"/>
    </xf>
    <xf numFmtId="38" fontId="19" fillId="0" borderId="62" xfId="2" applyNumberFormat="1" applyFont="1" applyFill="1" applyBorder="1">
      <alignment vertical="center"/>
    </xf>
    <xf numFmtId="38" fontId="19" fillId="0" borderId="68" xfId="2" applyNumberFormat="1" applyFont="1" applyFill="1" applyBorder="1">
      <alignment vertical="center"/>
    </xf>
    <xf numFmtId="38" fontId="19" fillId="0" borderId="69" xfId="2" applyNumberFormat="1" applyFont="1" applyFill="1" applyBorder="1" applyAlignment="1">
      <alignment vertical="center"/>
    </xf>
    <xf numFmtId="38" fontId="19" fillId="0" borderId="65" xfId="2" applyNumberFormat="1" applyFont="1" applyFill="1" applyBorder="1" applyAlignment="1">
      <alignment vertical="center"/>
    </xf>
    <xf numFmtId="38" fontId="19" fillId="0" borderId="66" xfId="2" applyNumberFormat="1" applyFont="1" applyFill="1" applyBorder="1" applyAlignment="1">
      <alignment vertical="center"/>
    </xf>
    <xf numFmtId="38" fontId="19" fillId="0" borderId="62" xfId="2" applyNumberFormat="1" applyFont="1" applyFill="1" applyBorder="1" applyAlignment="1">
      <alignment vertical="center"/>
    </xf>
    <xf numFmtId="38" fontId="19" fillId="0" borderId="68" xfId="2" applyNumberFormat="1" applyFont="1" applyFill="1" applyBorder="1" applyAlignment="1">
      <alignment vertical="center"/>
    </xf>
    <xf numFmtId="38" fontId="19" fillId="0" borderId="70" xfId="2" applyFont="1" applyFill="1" applyBorder="1">
      <alignment vertical="center"/>
    </xf>
    <xf numFmtId="38" fontId="19" fillId="0" borderId="71" xfId="2" applyFont="1" applyFill="1" applyBorder="1">
      <alignment vertical="center"/>
    </xf>
    <xf numFmtId="38" fontId="19" fillId="0" borderId="72" xfId="2" applyNumberFormat="1" applyFont="1" applyFill="1" applyBorder="1">
      <alignment vertical="center"/>
    </xf>
    <xf numFmtId="38" fontId="19" fillId="0" borderId="73" xfId="2" applyNumberFormat="1" applyFont="1" applyFill="1" applyBorder="1">
      <alignment vertical="center"/>
    </xf>
    <xf numFmtId="38" fontId="19" fillId="0" borderId="70" xfId="2" applyNumberFormat="1" applyFont="1" applyFill="1" applyBorder="1">
      <alignment vertical="center"/>
    </xf>
    <xf numFmtId="38" fontId="19" fillId="0" borderId="74" xfId="2" applyNumberFormat="1" applyFont="1" applyFill="1" applyBorder="1">
      <alignment vertical="center"/>
    </xf>
    <xf numFmtId="38" fontId="19" fillId="0" borderId="75" xfId="2" applyNumberFormat="1" applyFont="1" applyFill="1" applyBorder="1">
      <alignment vertical="center"/>
    </xf>
    <xf numFmtId="38" fontId="19" fillId="0" borderId="76" xfId="2" applyNumberFormat="1" applyFont="1" applyFill="1" applyBorder="1">
      <alignment vertical="center"/>
    </xf>
    <xf numFmtId="38" fontId="19" fillId="0" borderId="77" xfId="2" applyNumberFormat="1" applyFont="1" applyFill="1" applyBorder="1">
      <alignment vertical="center"/>
    </xf>
    <xf numFmtId="38" fontId="19" fillId="0" borderId="46" xfId="2" applyNumberFormat="1" applyFont="1" applyFill="1" applyBorder="1" applyAlignment="1">
      <alignment vertical="center"/>
    </xf>
    <xf numFmtId="38" fontId="19" fillId="0" borderId="18" xfId="2" applyFont="1" applyFill="1" applyBorder="1">
      <alignment vertical="center"/>
    </xf>
    <xf numFmtId="38" fontId="19" fillId="0" borderId="78" xfId="2" applyNumberFormat="1" applyFont="1" applyFill="1" applyBorder="1">
      <alignment vertical="center"/>
    </xf>
    <xf numFmtId="38" fontId="9" fillId="0" borderId="53" xfId="2" applyNumberFormat="1" applyFont="1" applyFill="1" applyBorder="1" applyAlignment="1">
      <alignment vertical="center"/>
    </xf>
    <xf numFmtId="38" fontId="9" fillId="0" borderId="50" xfId="2" applyNumberFormat="1" applyFont="1" applyFill="1" applyBorder="1" applyAlignment="1">
      <alignment vertical="center"/>
    </xf>
    <xf numFmtId="38" fontId="9" fillId="0" borderId="18" xfId="2" applyNumberFormat="1" applyFont="1" applyFill="1" applyBorder="1" applyAlignment="1">
      <alignment vertical="center"/>
    </xf>
    <xf numFmtId="38" fontId="9" fillId="0" borderId="54" xfId="2" applyNumberFormat="1" applyFont="1" applyFill="1" applyBorder="1" applyAlignment="1">
      <alignment vertical="center"/>
    </xf>
    <xf numFmtId="38" fontId="9" fillId="0" borderId="52" xfId="2" applyNumberFormat="1" applyFont="1" applyFill="1" applyBorder="1" applyAlignment="1">
      <alignment vertical="center"/>
    </xf>
    <xf numFmtId="38" fontId="19" fillId="0" borderId="78" xfId="2" applyNumberFormat="1" applyFont="1" applyFill="1" applyBorder="1" applyAlignment="1">
      <alignment vertical="center"/>
    </xf>
    <xf numFmtId="38" fontId="19" fillId="0" borderId="79" xfId="2" applyNumberFormat="1" applyFont="1" applyFill="1" applyBorder="1" applyAlignment="1">
      <alignment vertical="center"/>
    </xf>
    <xf numFmtId="38" fontId="19" fillId="0" borderId="72" xfId="2" applyNumberFormat="1" applyFont="1" applyFill="1" applyBorder="1" applyAlignment="1">
      <alignment vertical="center"/>
    </xf>
    <xf numFmtId="38" fontId="19" fillId="0" borderId="73" xfId="2" applyNumberFormat="1" applyFont="1" applyFill="1" applyBorder="1" applyAlignment="1">
      <alignment vertical="center"/>
    </xf>
    <xf numFmtId="38" fontId="19" fillId="0" borderId="80" xfId="2" applyNumberFormat="1" applyFont="1" applyFill="1" applyBorder="1" applyAlignment="1">
      <alignment vertical="center"/>
    </xf>
    <xf numFmtId="38" fontId="19" fillId="0" borderId="74" xfId="2" applyNumberFormat="1" applyFont="1" applyFill="1" applyBorder="1" applyAlignment="1">
      <alignment vertical="center"/>
    </xf>
    <xf numFmtId="38" fontId="19" fillId="0" borderId="70" xfId="2" applyNumberFormat="1" applyFont="1" applyFill="1" applyBorder="1" applyAlignment="1">
      <alignment vertical="center"/>
    </xf>
    <xf numFmtId="38" fontId="19" fillId="0" borderId="81" xfId="2" applyNumberFormat="1" applyFont="1" applyFill="1" applyBorder="1" applyAlignment="1">
      <alignment vertical="center"/>
    </xf>
    <xf numFmtId="38" fontId="19" fillId="0" borderId="76" xfId="2" applyNumberFormat="1" applyFont="1" applyFill="1" applyBorder="1" applyAlignment="1">
      <alignment vertical="center"/>
    </xf>
    <xf numFmtId="38" fontId="19" fillId="0" borderId="64" xfId="2" applyNumberFormat="1" applyFont="1" applyFill="1" applyBorder="1" applyAlignment="1">
      <alignment vertical="center"/>
    </xf>
    <xf numFmtId="38" fontId="19" fillId="0" borderId="82" xfId="2" applyNumberFormat="1" applyFont="1" applyFill="1" applyBorder="1" applyAlignment="1">
      <alignment vertical="center"/>
    </xf>
    <xf numFmtId="38" fontId="19" fillId="0" borderId="67" xfId="2" applyNumberFormat="1" applyFont="1" applyFill="1" applyBorder="1" applyAlignment="1">
      <alignment vertical="center"/>
    </xf>
    <xf numFmtId="38" fontId="19" fillId="0" borderId="83" xfId="2" applyNumberFormat="1" applyFont="1" applyFill="1" applyBorder="1" applyAlignment="1">
      <alignment vertical="center"/>
    </xf>
    <xf numFmtId="38" fontId="19" fillId="0" borderId="36" xfId="2" applyNumberFormat="1" applyFont="1" applyFill="1" applyBorder="1" applyAlignment="1">
      <alignment vertical="center"/>
    </xf>
    <xf numFmtId="38" fontId="19" fillId="0" borderId="37" xfId="2" applyNumberFormat="1" applyFont="1" applyFill="1" applyBorder="1" applyAlignment="1">
      <alignment vertical="center"/>
    </xf>
    <xf numFmtId="38" fontId="19" fillId="0" borderId="32" xfId="2" applyNumberFormat="1" applyFont="1" applyFill="1" applyBorder="1" applyAlignment="1">
      <alignment vertical="center"/>
    </xf>
    <xf numFmtId="38" fontId="19" fillId="0" borderId="84" xfId="2" applyNumberFormat="1" applyFont="1" applyFill="1" applyBorder="1" applyAlignment="1">
      <alignment vertical="center"/>
    </xf>
    <xf numFmtId="38" fontId="19" fillId="0" borderId="85" xfId="2" applyNumberFormat="1" applyFont="1" applyFill="1" applyBorder="1" applyAlignment="1">
      <alignment vertical="center"/>
    </xf>
    <xf numFmtId="38" fontId="19" fillId="0" borderId="38" xfId="2" applyNumberFormat="1" applyFont="1" applyFill="1" applyBorder="1" applyAlignment="1">
      <alignment vertical="center"/>
    </xf>
    <xf numFmtId="38" fontId="19" fillId="0" borderId="86" xfId="2" applyNumberFormat="1" applyFont="1" applyFill="1" applyBorder="1" applyAlignment="1">
      <alignment vertical="center"/>
    </xf>
    <xf numFmtId="38" fontId="19" fillId="0" borderId="87" xfId="2" applyNumberFormat="1" applyFont="1" applyFill="1" applyBorder="1">
      <alignment vertical="center"/>
    </xf>
    <xf numFmtId="38" fontId="19" fillId="0" borderId="88" xfId="2" applyNumberFormat="1" applyFont="1" applyFill="1" applyBorder="1">
      <alignment vertical="center"/>
    </xf>
    <xf numFmtId="38" fontId="19" fillId="0" borderId="89" xfId="2" applyNumberFormat="1" applyFont="1" applyFill="1" applyBorder="1">
      <alignment vertical="center"/>
    </xf>
    <xf numFmtId="38" fontId="19" fillId="0" borderId="90" xfId="2" applyNumberFormat="1" applyFont="1" applyFill="1" applyBorder="1">
      <alignment vertical="center"/>
    </xf>
    <xf numFmtId="38" fontId="19" fillId="0" borderId="91" xfId="2" applyNumberFormat="1" applyFont="1" applyFill="1" applyBorder="1">
      <alignment vertical="center"/>
    </xf>
    <xf numFmtId="38" fontId="19" fillId="0" borderId="92" xfId="2" applyNumberFormat="1" applyFont="1" applyFill="1" applyBorder="1">
      <alignment vertical="center"/>
    </xf>
    <xf numFmtId="38" fontId="19" fillId="0" borderId="93" xfId="2" applyNumberFormat="1" applyFont="1" applyFill="1" applyBorder="1">
      <alignment vertical="center"/>
    </xf>
    <xf numFmtId="38" fontId="19" fillId="0" borderId="38" xfId="2" applyNumberFormat="1" applyFont="1" applyFill="1" applyBorder="1">
      <alignment vertical="center"/>
    </xf>
    <xf numFmtId="38" fontId="19" fillId="0" borderId="86" xfId="2" applyNumberFormat="1" applyFont="1" applyFill="1" applyBorder="1">
      <alignment vertical="center"/>
    </xf>
    <xf numFmtId="38" fontId="19" fillId="0" borderId="0" xfId="2" applyFont="1" applyFill="1" applyBorder="1" applyAlignment="1">
      <alignment vertical="center"/>
    </xf>
    <xf numFmtId="38" fontId="19" fillId="0" borderId="0" xfId="2" applyFont="1" applyFill="1" applyBorder="1" applyAlignment="1">
      <alignment horizontal="center" vertical="center"/>
    </xf>
    <xf numFmtId="38" fontId="19" fillId="0" borderId="0" xfId="2" applyNumberFormat="1" applyFont="1" applyFill="1" applyBorder="1" applyAlignment="1">
      <alignment vertical="center"/>
    </xf>
    <xf numFmtId="38" fontId="19" fillId="0" borderId="0" xfId="2" applyNumberFormat="1" applyFont="1" applyFill="1" applyBorder="1">
      <alignment vertical="center"/>
    </xf>
    <xf numFmtId="38" fontId="28" fillId="0" borderId="0" xfId="2" applyFont="1" applyFill="1" applyBorder="1" applyAlignment="1">
      <alignment vertical="center"/>
    </xf>
    <xf numFmtId="38" fontId="19" fillId="0" borderId="28" xfId="2" applyFont="1" applyFill="1" applyBorder="1" applyAlignment="1">
      <alignment vertical="center"/>
    </xf>
    <xf numFmtId="38" fontId="19" fillId="0" borderId="29" xfId="2" applyFont="1" applyFill="1" applyBorder="1" applyAlignment="1">
      <alignment vertical="center"/>
    </xf>
    <xf numFmtId="38" fontId="19" fillId="0" borderId="30" xfId="2" applyFont="1" applyFill="1" applyBorder="1" applyAlignment="1">
      <alignment vertical="center"/>
    </xf>
    <xf numFmtId="38" fontId="19" fillId="0" borderId="0" xfId="0" applyNumberFormat="1" applyFont="1" applyFill="1">
      <alignment vertical="center"/>
    </xf>
    <xf numFmtId="38" fontId="19" fillId="0" borderId="53" xfId="2" applyFont="1" applyFill="1" applyBorder="1" applyAlignment="1">
      <alignment vertical="center"/>
    </xf>
    <xf numFmtId="38" fontId="19" fillId="0" borderId="18" xfId="2" applyFont="1" applyFill="1" applyBorder="1" applyAlignment="1">
      <alignment vertical="center"/>
    </xf>
    <xf numFmtId="38" fontId="19" fillId="0" borderId="59" xfId="2" applyFont="1" applyFill="1" applyBorder="1" applyAlignment="1">
      <alignment vertical="center"/>
    </xf>
    <xf numFmtId="0" fontId="19" fillId="0" borderId="21" xfId="0" applyFont="1" applyFill="1" applyBorder="1" applyAlignment="1">
      <alignment horizontal="center" vertical="center"/>
    </xf>
    <xf numFmtId="0" fontId="19" fillId="0" borderId="12" xfId="0" applyFont="1" applyFill="1" applyBorder="1" applyAlignment="1">
      <alignment horizontal="center" vertical="center"/>
    </xf>
    <xf numFmtId="0" fontId="29" fillId="0" borderId="12" xfId="0" applyFont="1" applyFill="1" applyBorder="1" applyAlignment="1">
      <alignment horizontal="center" vertical="center" wrapText="1"/>
    </xf>
    <xf numFmtId="0" fontId="29" fillId="0" borderId="22" xfId="0" applyFont="1" applyFill="1" applyBorder="1" applyAlignment="1">
      <alignment horizontal="center" vertical="center" wrapText="1"/>
    </xf>
    <xf numFmtId="38" fontId="19" fillId="0" borderId="19" xfId="2" applyFont="1" applyFill="1" applyBorder="1" applyAlignment="1">
      <alignment vertical="center"/>
    </xf>
    <xf numFmtId="38" fontId="19" fillId="0" borderId="9" xfId="2" applyFont="1" applyFill="1" applyBorder="1" applyAlignment="1">
      <alignment vertical="center"/>
    </xf>
    <xf numFmtId="38" fontId="19" fillId="0" borderId="56" xfId="2" applyFont="1" applyFill="1" applyBorder="1" applyAlignment="1">
      <alignment vertical="center"/>
    </xf>
    <xf numFmtId="38" fontId="19" fillId="0" borderId="8" xfId="2" applyNumberFormat="1" applyFont="1" applyFill="1" applyBorder="1" applyAlignment="1">
      <alignment vertical="center"/>
    </xf>
    <xf numFmtId="38" fontId="19" fillId="0" borderId="8" xfId="2" applyNumberFormat="1" applyFont="1" applyFill="1" applyBorder="1">
      <alignment vertical="center"/>
    </xf>
    <xf numFmtId="38" fontId="19" fillId="0" borderId="69" xfId="2" applyFont="1" applyFill="1" applyBorder="1" applyAlignment="1">
      <alignment vertical="center"/>
    </xf>
    <xf numFmtId="38" fontId="19" fillId="0" borderId="66" xfId="2" applyFont="1" applyFill="1" applyBorder="1" applyAlignment="1">
      <alignment vertical="center"/>
    </xf>
    <xf numFmtId="38" fontId="19" fillId="0" borderId="63" xfId="2" applyFont="1" applyFill="1" applyBorder="1" applyAlignment="1">
      <alignment vertical="center"/>
    </xf>
    <xf numFmtId="38" fontId="19" fillId="0" borderId="31" xfId="2" applyFont="1" applyFill="1" applyBorder="1" applyAlignment="1">
      <alignment vertical="center"/>
    </xf>
    <xf numFmtId="38" fontId="19" fillId="0" borderId="32" xfId="2" applyFont="1" applyFill="1" applyBorder="1" applyAlignment="1">
      <alignment vertical="center"/>
    </xf>
    <xf numFmtId="38" fontId="19" fillId="0" borderId="33" xfId="2" applyFont="1" applyFill="1" applyBorder="1" applyAlignment="1">
      <alignment vertical="center"/>
    </xf>
    <xf numFmtId="38" fontId="19" fillId="0" borderId="36" xfId="2" applyNumberFormat="1" applyFont="1" applyFill="1" applyBorder="1">
      <alignment vertical="center"/>
    </xf>
    <xf numFmtId="38" fontId="19" fillId="0" borderId="37" xfId="2" applyNumberFormat="1" applyFont="1" applyFill="1" applyBorder="1">
      <alignment vertical="center"/>
    </xf>
    <xf numFmtId="0" fontId="19" fillId="0" borderId="23" xfId="0" applyFont="1" applyFill="1" applyBorder="1" applyAlignment="1">
      <alignment horizontal="center" vertical="center"/>
    </xf>
    <xf numFmtId="0" fontId="19" fillId="0" borderId="25" xfId="0" applyFont="1" applyFill="1" applyBorder="1" applyAlignment="1">
      <alignment horizontal="center" vertical="center"/>
    </xf>
    <xf numFmtId="0" fontId="19" fillId="0" borderId="6" xfId="2" applyNumberFormat="1" applyFont="1" applyFill="1" applyBorder="1" applyAlignment="1">
      <alignment horizontal="center" vertical="center"/>
    </xf>
    <xf numFmtId="0" fontId="19" fillId="0" borderId="5" xfId="2" applyNumberFormat="1" applyFont="1" applyFill="1" applyBorder="1" applyAlignment="1">
      <alignment horizontal="center" vertical="center"/>
    </xf>
    <xf numFmtId="0" fontId="19" fillId="0" borderId="24" xfId="2" applyNumberFormat="1" applyFont="1" applyFill="1" applyBorder="1" applyAlignment="1">
      <alignment horizontal="center" vertical="center"/>
    </xf>
    <xf numFmtId="38" fontId="19" fillId="0" borderId="6" xfId="2" applyFont="1" applyFill="1" applyBorder="1" applyAlignment="1">
      <alignment horizontal="center" vertical="center"/>
    </xf>
    <xf numFmtId="38" fontId="19" fillId="0" borderId="5" xfId="2" applyFont="1" applyFill="1" applyBorder="1" applyAlignment="1">
      <alignment horizontal="center" vertical="center"/>
    </xf>
    <xf numFmtId="38" fontId="19" fillId="0" borderId="24" xfId="2" applyFont="1" applyFill="1" applyBorder="1" applyAlignment="1">
      <alignment horizontal="center" vertical="center"/>
    </xf>
    <xf numFmtId="38" fontId="19" fillId="0" borderId="6" xfId="2" applyFont="1" applyFill="1" applyBorder="1" applyAlignment="1">
      <alignment horizontal="center" vertical="center" wrapText="1"/>
    </xf>
    <xf numFmtId="38" fontId="19" fillId="0" borderId="5" xfId="2" applyFont="1" applyFill="1" applyBorder="1" applyAlignment="1">
      <alignment horizontal="center" vertical="center" wrapText="1"/>
    </xf>
    <xf numFmtId="38" fontId="19" fillId="0" borderId="24" xfId="2" applyFont="1" applyFill="1" applyBorder="1" applyAlignment="1">
      <alignment horizontal="center" vertical="center" wrapText="1"/>
    </xf>
    <xf numFmtId="38" fontId="19" fillId="0" borderId="28" xfId="2" applyFont="1" applyFill="1" applyBorder="1" applyAlignment="1">
      <alignment horizontal="center" vertical="center" wrapText="1"/>
    </xf>
    <xf numFmtId="38" fontId="19" fillId="0" borderId="29" xfId="2" applyFont="1" applyFill="1" applyBorder="1" applyAlignment="1">
      <alignment horizontal="center" vertical="center" wrapText="1"/>
    </xf>
    <xf numFmtId="38" fontId="19" fillId="0" borderId="30" xfId="2" applyFont="1" applyFill="1" applyBorder="1" applyAlignment="1">
      <alignment horizontal="center" vertical="center" wrapText="1"/>
    </xf>
    <xf numFmtId="38" fontId="19" fillId="0" borderId="20" xfId="2" applyFont="1" applyFill="1" applyBorder="1" applyAlignment="1">
      <alignment horizontal="center" vertical="center" shrinkToFit="1"/>
    </xf>
    <xf numFmtId="38" fontId="19" fillId="0" borderId="56" xfId="2" applyFont="1" applyFill="1" applyBorder="1" applyAlignment="1">
      <alignment horizontal="center" vertical="center" shrinkToFit="1"/>
    </xf>
    <xf numFmtId="0" fontId="19" fillId="0" borderId="47" xfId="0" applyFont="1" applyFill="1" applyBorder="1" applyAlignment="1">
      <alignment horizontal="center" vertical="center" textRotation="255" wrapText="1"/>
    </xf>
    <xf numFmtId="0" fontId="19" fillId="0" borderId="61" xfId="0" applyFont="1" applyFill="1" applyBorder="1" applyAlignment="1">
      <alignment horizontal="center" vertical="center" textRotation="255" wrapText="1"/>
    </xf>
    <xf numFmtId="38" fontId="19" fillId="0" borderId="54" xfId="2" applyFont="1" applyFill="1" applyBorder="1" applyAlignment="1">
      <alignment vertical="center" shrinkToFit="1"/>
    </xf>
    <xf numFmtId="38" fontId="19" fillId="0" borderId="59" xfId="2" applyFont="1" applyFill="1" applyBorder="1" applyAlignment="1">
      <alignment vertical="center" shrinkToFit="1"/>
    </xf>
    <xf numFmtId="38" fontId="19" fillId="0" borderId="77" xfId="2" applyFont="1" applyFill="1" applyBorder="1" applyAlignment="1">
      <alignment horizontal="center" vertical="center"/>
    </xf>
    <xf numFmtId="38" fontId="19" fillId="0" borderId="80" xfId="2" applyFont="1" applyFill="1" applyBorder="1" applyAlignment="1">
      <alignment horizontal="center" vertical="center"/>
    </xf>
    <xf numFmtId="38" fontId="19" fillId="0" borderId="71" xfId="2" applyFont="1" applyFill="1" applyBorder="1" applyAlignment="1">
      <alignment horizontal="center" vertical="center"/>
    </xf>
    <xf numFmtId="38" fontId="19" fillId="0" borderId="69" xfId="2" applyFont="1" applyFill="1" applyBorder="1" applyAlignment="1">
      <alignment horizontal="center" vertical="center"/>
    </xf>
    <xf numFmtId="38" fontId="19" fillId="0" borderId="66" xfId="2" applyFont="1" applyFill="1" applyBorder="1" applyAlignment="1">
      <alignment horizontal="center" vertical="center"/>
    </xf>
    <xf numFmtId="38" fontId="19" fillId="0" borderId="63" xfId="2" applyFont="1" applyFill="1" applyBorder="1" applyAlignment="1">
      <alignment horizontal="center" vertical="center"/>
    </xf>
    <xf numFmtId="38" fontId="19" fillId="0" borderId="31" xfId="2" applyFont="1" applyFill="1" applyBorder="1" applyAlignment="1">
      <alignment horizontal="center" vertical="center"/>
    </xf>
    <xf numFmtId="38" fontId="19" fillId="0" borderId="32" xfId="2" applyFont="1" applyFill="1" applyBorder="1" applyAlignment="1">
      <alignment horizontal="center" vertical="center"/>
    </xf>
    <xf numFmtId="38" fontId="19" fillId="0" borderId="33" xfId="2" applyFont="1" applyFill="1" applyBorder="1" applyAlignment="1">
      <alignment horizontal="center" vertical="center"/>
    </xf>
    <xf numFmtId="38" fontId="19" fillId="0" borderId="41" xfId="2" applyFont="1" applyFill="1" applyBorder="1" applyAlignment="1">
      <alignment horizontal="center" vertical="center" textRotation="255" wrapText="1"/>
    </xf>
    <xf numFmtId="38" fontId="19" fillId="0" borderId="47" xfId="2" applyFont="1" applyFill="1" applyBorder="1" applyAlignment="1">
      <alignment horizontal="center" vertical="center" textRotation="255" wrapText="1"/>
    </xf>
    <xf numFmtId="38" fontId="19" fillId="0" borderId="61" xfId="2" applyFont="1" applyFill="1" applyBorder="1" applyAlignment="1">
      <alignment horizontal="center" vertical="center" textRotation="255" wrapText="1"/>
    </xf>
    <xf numFmtId="38" fontId="19" fillId="0" borderId="20" xfId="2" applyFont="1" applyFill="1" applyBorder="1" applyAlignment="1">
      <alignment horizontal="left" vertical="center"/>
    </xf>
    <xf numFmtId="38" fontId="19" fillId="0" borderId="56" xfId="2" applyFont="1" applyFill="1" applyBorder="1" applyAlignment="1">
      <alignment horizontal="left" vertical="center"/>
    </xf>
    <xf numFmtId="38" fontId="19" fillId="0" borderId="2" xfId="2" applyFont="1" applyFill="1" applyBorder="1" applyAlignment="1">
      <alignment horizontal="left" vertical="center"/>
    </xf>
    <xf numFmtId="38" fontId="19" fillId="0" borderId="2" xfId="2" applyFont="1" applyFill="1" applyBorder="1" applyAlignment="1">
      <alignment vertical="center" wrapText="1"/>
    </xf>
    <xf numFmtId="38" fontId="19" fillId="0" borderId="56" xfId="2" applyFont="1" applyFill="1" applyBorder="1" applyAlignment="1">
      <alignment vertical="center" wrapText="1"/>
    </xf>
    <xf numFmtId="38" fontId="19" fillId="0" borderId="2" xfId="2" applyFont="1" applyFill="1" applyBorder="1" applyAlignment="1">
      <alignment vertical="center" shrinkToFit="1"/>
    </xf>
    <xf numFmtId="38" fontId="19" fillId="0" borderId="56" xfId="2" applyFont="1" applyFill="1" applyBorder="1" applyAlignment="1">
      <alignment vertical="center" shrinkToFit="1"/>
    </xf>
    <xf numFmtId="38" fontId="19" fillId="0" borderId="28" xfId="2" applyFont="1" applyFill="1" applyBorder="1" applyAlignment="1">
      <alignment horizontal="center" vertical="center"/>
    </xf>
    <xf numFmtId="38" fontId="19" fillId="0" borderId="29" xfId="2" applyFont="1" applyFill="1" applyBorder="1" applyAlignment="1">
      <alignment horizontal="center" vertical="center"/>
    </xf>
    <xf numFmtId="38" fontId="19" fillId="0" borderId="30" xfId="2" applyFont="1" applyFill="1" applyBorder="1" applyAlignment="1">
      <alignment horizontal="center" vertical="center"/>
    </xf>
    <xf numFmtId="0" fontId="19" fillId="0" borderId="0" xfId="0" applyFont="1" applyAlignment="1">
      <alignment horizontal="center" vertical="center"/>
    </xf>
  </cellXfs>
  <cellStyles count="3">
    <cellStyle name="パーセント" xfId="1" builtinId="5"/>
    <cellStyle name="桁区切り" xfId="2" builtinId="6"/>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123824</xdr:colOff>
      <xdr:row>25</xdr:row>
      <xdr:rowOff>142874</xdr:rowOff>
    </xdr:from>
    <xdr:to>
      <xdr:col>15</xdr:col>
      <xdr:colOff>104775</xdr:colOff>
      <xdr:row>33</xdr:row>
      <xdr:rowOff>66675</xdr:rowOff>
    </xdr:to>
    <xdr:sp macro="" textlink="">
      <xdr:nvSpPr>
        <xdr:cNvPr id="2" name="正方形/長方形 1"/>
        <xdr:cNvSpPr/>
      </xdr:nvSpPr>
      <xdr:spPr>
        <a:xfrm>
          <a:off x="123824" y="3905249"/>
          <a:ext cx="9991726" cy="1066801"/>
        </a:xfrm>
        <a:prstGeom prst="rect">
          <a:avLst/>
        </a:prstGeom>
        <a:noFill/>
        <a:ln w="15875"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nchorCtr="0"/>
        <a:lstStyle/>
        <a:p>
          <a:pPr algn="l"/>
          <a:r>
            <a:rPr kumimoji="1" lang="en-US" altLang="ja-JP" sz="900">
              <a:solidFill>
                <a:sysClr val="windowText" lastClr="000000"/>
              </a:solidFill>
              <a:latin typeface="HGｺﾞｼｯｸM" pitchFamily="49" charset="-128"/>
              <a:ea typeface="HGｺﾞｼｯｸM" pitchFamily="49" charset="-128"/>
            </a:rPr>
            <a:t>※</a:t>
          </a:r>
          <a:r>
            <a:rPr kumimoji="1" lang="ja-JP" altLang="en-US" sz="900">
              <a:solidFill>
                <a:sysClr val="windowText" lastClr="000000"/>
              </a:solidFill>
              <a:latin typeface="HGｺﾞｼｯｸM" pitchFamily="49" charset="-128"/>
              <a:ea typeface="HGｺﾞｼｯｸM" pitchFamily="49" charset="-128"/>
            </a:rPr>
            <a:t>　試算の考え方</a:t>
          </a:r>
          <a:endParaRPr kumimoji="1" lang="en-US" altLang="ja-JP" sz="900">
            <a:solidFill>
              <a:sysClr val="windowText" lastClr="000000"/>
            </a:solidFill>
            <a:latin typeface="HGｺﾞｼｯｸM" pitchFamily="49" charset="-128"/>
            <a:ea typeface="HGｺﾞｼｯｸM" pitchFamily="49"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lang="ja-JP" altLang="ja-JP" sz="900" b="0" i="0" baseline="0">
              <a:solidFill>
                <a:sysClr val="windowText" lastClr="000000"/>
              </a:solidFill>
              <a:latin typeface="HGｺﾞｼｯｸM" pitchFamily="49" charset="-128"/>
              <a:ea typeface="HGｺﾞｼｯｸM" pitchFamily="49" charset="-128"/>
              <a:cs typeface="+mn-cs"/>
            </a:rPr>
            <a:t>　　○　利用児童数は、「子ども・子育てビジョン」の前提に</a:t>
          </a:r>
          <a:r>
            <a:rPr lang="ja-JP" altLang="en-US" sz="900" b="0" i="0" baseline="0">
              <a:solidFill>
                <a:sysClr val="windowText" lastClr="000000"/>
              </a:solidFill>
              <a:latin typeface="HGｺﾞｼｯｸM" pitchFamily="49" charset="-128"/>
              <a:ea typeface="HGｺﾞｼｯｸM" pitchFamily="49" charset="-128"/>
              <a:cs typeface="+mn-cs"/>
            </a:rPr>
            <a:t>したがって</a:t>
          </a:r>
          <a:r>
            <a:rPr lang="ja-JP" altLang="ja-JP" sz="900" b="0" i="0" baseline="0">
              <a:solidFill>
                <a:sysClr val="windowText" lastClr="000000"/>
              </a:solidFill>
              <a:latin typeface="HGｺﾞｼｯｸM" pitchFamily="49" charset="-128"/>
              <a:ea typeface="HGｺﾞｼｯｸM" pitchFamily="49" charset="-128"/>
              <a:cs typeface="+mn-cs"/>
            </a:rPr>
            <a:t>試算</a:t>
          </a:r>
          <a:r>
            <a:rPr lang="ja-JP" altLang="en-US" sz="900" b="0" i="0" baseline="0">
              <a:solidFill>
                <a:sysClr val="windowText" lastClr="000000"/>
              </a:solidFill>
              <a:latin typeface="HGｺﾞｼｯｸM" pitchFamily="49" charset="-128"/>
              <a:ea typeface="HGｺﾞｼｯｸM" pitchFamily="49" charset="-128"/>
              <a:cs typeface="+mn-cs"/>
            </a:rPr>
            <a:t>するものとし</a:t>
          </a:r>
          <a:r>
            <a:rPr lang="ja-JP" altLang="ja-JP" sz="900" b="0" i="0" baseline="0">
              <a:solidFill>
                <a:sysClr val="windowText" lastClr="000000"/>
              </a:solidFill>
              <a:latin typeface="HGｺﾞｼｯｸM" pitchFamily="49" charset="-128"/>
              <a:ea typeface="HGｺﾞｼｯｸM" pitchFamily="49" charset="-128"/>
              <a:cs typeface="+mn-cs"/>
            </a:rPr>
            <a:t>、平成</a:t>
          </a:r>
          <a:r>
            <a:rPr lang="en-US" altLang="ja-JP" sz="900" b="0" i="0" baseline="0">
              <a:solidFill>
                <a:sysClr val="windowText" lastClr="000000"/>
              </a:solidFill>
              <a:latin typeface="HGｺﾞｼｯｸM" pitchFamily="49" charset="-128"/>
              <a:ea typeface="HGｺﾞｼｯｸM" pitchFamily="49" charset="-128"/>
              <a:cs typeface="+mn-cs"/>
            </a:rPr>
            <a:t>30</a:t>
          </a:r>
          <a:r>
            <a:rPr lang="ja-JP" altLang="ja-JP" sz="900" b="0" i="0" baseline="0">
              <a:solidFill>
                <a:sysClr val="windowText" lastClr="000000"/>
              </a:solidFill>
              <a:latin typeface="HGｺﾞｼｯｸM" pitchFamily="49" charset="-128"/>
              <a:ea typeface="HGｺﾞｼｯｸM" pitchFamily="49" charset="-128"/>
              <a:cs typeface="+mn-cs"/>
            </a:rPr>
            <a:t>年度以降は</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「日本の将来推計人口</a:t>
          </a: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（平成</a:t>
          </a: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18</a:t>
          </a: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年</a:t>
          </a: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12</a:t>
          </a: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月推計）</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a:t>
          </a:r>
          <a:endPar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        </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（国立社会保障・人口問題研究所）の</a:t>
          </a:r>
          <a:r>
            <a:rPr lang="ja-JP" altLang="ja-JP" sz="900" b="0" i="0" baseline="0">
              <a:solidFill>
                <a:sysClr val="windowText" lastClr="000000"/>
              </a:solidFill>
              <a:latin typeface="HGｺﾞｼｯｸM" pitchFamily="49" charset="-128"/>
              <a:ea typeface="HGｺﾞｼｯｸM" pitchFamily="49" charset="-128"/>
              <a:cs typeface="+mn-cs"/>
            </a:rPr>
            <a:t>児童人口の減少を反映して試算。</a:t>
          </a:r>
          <a:endParaRPr lang="en-US" altLang="ja-JP" sz="900" b="0" i="0" baseline="0">
            <a:solidFill>
              <a:sysClr val="windowText" lastClr="000000"/>
            </a:solidFill>
            <a:latin typeface="HGｺﾞｼｯｸM" pitchFamily="49" charset="-128"/>
            <a:ea typeface="HGｺﾞｼｯｸM" pitchFamily="49" charset="-128"/>
            <a:cs typeface="+mn-cs"/>
          </a:endParaRPr>
        </a:p>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900" b="0" i="0" baseline="0">
              <a:solidFill>
                <a:sysClr val="windowText" lastClr="000000"/>
              </a:solidFill>
              <a:latin typeface="HGｺﾞｼｯｸM" pitchFamily="49" charset="-128"/>
              <a:ea typeface="HGｺﾞｼｯｸM" pitchFamily="49" charset="-128"/>
              <a:cs typeface="+mn-cs"/>
            </a:rPr>
            <a:t>　　</a:t>
          </a:r>
          <a:r>
            <a:rPr lang="ja-JP" altLang="ja-JP" sz="900" b="0" i="0" baseline="0">
              <a:solidFill>
                <a:sysClr val="windowText" lastClr="000000"/>
              </a:solidFill>
              <a:latin typeface="HGｺﾞｼｯｸM" pitchFamily="49" charset="-128"/>
              <a:ea typeface="HGｺﾞｼｯｸM" pitchFamily="49" charset="-128"/>
              <a:cs typeface="+mn-cs"/>
            </a:rPr>
            <a:t>○　</a:t>
          </a:r>
          <a:r>
            <a:rPr lang="ja-JP" altLang="en-US" sz="900" b="0" i="0" baseline="0">
              <a:solidFill>
                <a:sysClr val="windowText" lastClr="000000"/>
              </a:solidFill>
              <a:latin typeface="HGｺﾞｼｯｸM" pitchFamily="49" charset="-128"/>
              <a:ea typeface="HGｺﾞｼｯｸM" pitchFamily="49" charset="-128"/>
              <a:cs typeface="+mn-cs"/>
            </a:rPr>
            <a:t>公費負担額は、平成</a:t>
          </a:r>
          <a:r>
            <a:rPr lang="en-US" altLang="ja-JP" sz="900" b="0" i="0" baseline="0">
              <a:solidFill>
                <a:sysClr val="windowText" lastClr="000000"/>
              </a:solidFill>
              <a:latin typeface="HGｺﾞｼｯｸM" pitchFamily="49" charset="-128"/>
              <a:ea typeface="HGｺﾞｼｯｸM" pitchFamily="49" charset="-128"/>
              <a:cs typeface="+mn-cs"/>
            </a:rPr>
            <a:t>22</a:t>
          </a:r>
          <a:r>
            <a:rPr lang="ja-JP" altLang="en-US" sz="900" b="0" i="0" baseline="0">
              <a:solidFill>
                <a:sysClr val="windowText" lastClr="000000"/>
              </a:solidFill>
              <a:latin typeface="HGｺﾞｼｯｸM" pitchFamily="49" charset="-128"/>
              <a:ea typeface="HGｺﾞｼｯｸM" pitchFamily="49" charset="-128"/>
              <a:cs typeface="+mn-cs"/>
            </a:rPr>
            <a:t>年度予算ベースの額を足下に試算し、</a:t>
          </a:r>
          <a:r>
            <a:rPr lang="ja-JP" altLang="ja-JP" sz="900" b="0" i="0" baseline="0">
              <a:solidFill>
                <a:sysClr val="windowText" lastClr="000000"/>
              </a:solidFill>
              <a:latin typeface="HGｺﾞｼｯｸM" pitchFamily="49" charset="-128"/>
              <a:ea typeface="HGｺﾞｼｯｸM" pitchFamily="49" charset="-128"/>
              <a:cs typeface="+mn-cs"/>
            </a:rPr>
            <a:t>「子ども・子育てビジョン」に基づく保育所利用児童数の対前年度比率を乗じて試算。</a:t>
          </a:r>
          <a:endParaRPr lang="en-US" altLang="ja-JP" sz="900" b="0" i="0" baseline="0">
            <a:solidFill>
              <a:sysClr val="windowText" lastClr="000000"/>
            </a:solidFill>
            <a:latin typeface="HGｺﾞｼｯｸM" pitchFamily="49" charset="-128"/>
            <a:ea typeface="HGｺﾞｼｯｸM" pitchFamily="49" charset="-128"/>
            <a:cs typeface="+mn-cs"/>
          </a:endParaRPr>
        </a:p>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900" b="0" i="0" baseline="0">
              <a:solidFill>
                <a:sysClr val="windowText" lastClr="000000"/>
              </a:solidFill>
              <a:latin typeface="HGｺﾞｼｯｸM" pitchFamily="49" charset="-128"/>
              <a:ea typeface="HGｺﾞｼｯｸM" pitchFamily="49" charset="-128"/>
              <a:cs typeface="+mn-cs"/>
            </a:rPr>
            <a:t>　　</a:t>
          </a:r>
          <a:r>
            <a:rPr kumimoji="1"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　</a:t>
          </a:r>
          <a:r>
            <a:rPr kumimoji="1" lang="en-US" altLang="ja-JP" sz="900">
              <a:solidFill>
                <a:sysClr val="windowText" lastClr="000000"/>
              </a:solidFill>
              <a:latin typeface="HGｺﾞｼｯｸM" pitchFamily="49" charset="-128"/>
              <a:ea typeface="HGｺﾞｼｯｸM" pitchFamily="49" charset="-128"/>
              <a:cs typeface="+mn-cs"/>
            </a:rPr>
            <a:t>2011</a:t>
          </a:r>
          <a:r>
            <a:rPr kumimoji="1" lang="ja-JP" altLang="ja-JP" sz="900">
              <a:solidFill>
                <a:sysClr val="windowText" lastClr="000000"/>
              </a:solidFill>
              <a:latin typeface="HGｺﾞｼｯｸM" pitchFamily="49" charset="-128"/>
              <a:ea typeface="HGｺﾞｼｯｸM" pitchFamily="49" charset="-128"/>
              <a:cs typeface="+mn-cs"/>
            </a:rPr>
            <a:t>年（</a:t>
          </a:r>
          <a:r>
            <a:rPr kumimoji="1" lang="en-US" altLang="ja-JP" sz="900">
              <a:solidFill>
                <a:sysClr val="windowText" lastClr="000000"/>
              </a:solidFill>
              <a:latin typeface="HGｺﾞｼｯｸM" pitchFamily="49" charset="-128"/>
              <a:ea typeface="HGｺﾞｼｯｸM" pitchFamily="49" charset="-128"/>
              <a:cs typeface="+mn-cs"/>
            </a:rPr>
            <a:t>23</a:t>
          </a:r>
          <a:r>
            <a:rPr kumimoji="1" lang="ja-JP" altLang="ja-JP" sz="900">
              <a:solidFill>
                <a:sysClr val="windowText" lastClr="000000"/>
              </a:solidFill>
              <a:latin typeface="HGｺﾞｼｯｸM" pitchFamily="49" charset="-128"/>
              <a:ea typeface="HGｺﾞｼｯｸM" pitchFamily="49" charset="-128"/>
              <a:cs typeface="+mn-cs"/>
            </a:rPr>
            <a:t>年）</a:t>
          </a:r>
          <a:r>
            <a:rPr kumimoji="1"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は、当初予算額を記載。</a:t>
          </a:r>
          <a:endParaRPr kumimoji="1" lang="en-US" altLang="ja-JP" sz="900">
            <a:solidFill>
              <a:sysClr val="windowText" lastClr="000000"/>
            </a:solidFill>
            <a:latin typeface="HGｺﾞｼｯｸM" pitchFamily="49" charset="-128"/>
            <a:ea typeface="HGｺﾞｼｯｸM" pitchFamily="49"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9523</xdr:colOff>
      <xdr:row>14</xdr:row>
      <xdr:rowOff>0</xdr:rowOff>
    </xdr:from>
    <xdr:to>
      <xdr:col>11</xdr:col>
      <xdr:colOff>676274</xdr:colOff>
      <xdr:row>20</xdr:row>
      <xdr:rowOff>9525</xdr:rowOff>
    </xdr:to>
    <xdr:sp macro="" textlink="">
      <xdr:nvSpPr>
        <xdr:cNvPr id="2" name="正方形/長方形 1"/>
        <xdr:cNvSpPr/>
      </xdr:nvSpPr>
      <xdr:spPr>
        <a:xfrm>
          <a:off x="133348" y="2152650"/>
          <a:ext cx="7820026" cy="866775"/>
        </a:xfrm>
        <a:prstGeom prst="rect">
          <a:avLst/>
        </a:prstGeom>
        <a:noFill/>
        <a:ln w="15875"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en-US" altLang="ja-JP" sz="900">
              <a:solidFill>
                <a:sysClr val="windowText" lastClr="000000"/>
              </a:solidFill>
              <a:latin typeface="HGｺﾞｼｯｸM" pitchFamily="49" charset="-128"/>
              <a:ea typeface="HGｺﾞｼｯｸM" pitchFamily="49" charset="-128"/>
            </a:rPr>
            <a:t>※</a:t>
          </a:r>
          <a:r>
            <a:rPr kumimoji="1" lang="ja-JP" altLang="en-US" sz="900">
              <a:solidFill>
                <a:sysClr val="windowText" lastClr="000000"/>
              </a:solidFill>
              <a:latin typeface="HGｺﾞｼｯｸM" pitchFamily="49" charset="-128"/>
              <a:ea typeface="HGｺﾞｼｯｸM" pitchFamily="49" charset="-128"/>
            </a:rPr>
            <a:t>　試算の考え方</a:t>
          </a:r>
          <a:endParaRPr kumimoji="1" lang="en-US" altLang="ja-JP" sz="900">
            <a:solidFill>
              <a:sysClr val="windowText" lastClr="000000"/>
            </a:solidFill>
            <a:latin typeface="HGｺﾞｼｯｸM" pitchFamily="49" charset="-128"/>
            <a:ea typeface="HGｺﾞｼｯｸM" pitchFamily="49" charset="-128"/>
          </a:endParaRPr>
        </a:p>
        <a:p>
          <a:pPr algn="l"/>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各年度の財源構成割合は、</a:t>
          </a:r>
          <a:r>
            <a:rPr kumimoji="1" lang="en-US" altLang="ja-JP" sz="900">
              <a:solidFill>
                <a:sysClr val="windowText" lastClr="000000"/>
              </a:solidFill>
              <a:latin typeface="HGｺﾞｼｯｸM" pitchFamily="49" charset="-128"/>
              <a:ea typeface="HGｺﾞｼｯｸM" pitchFamily="49" charset="-128"/>
            </a:rPr>
            <a:t>2011</a:t>
          </a:r>
          <a:r>
            <a:rPr kumimoji="1" lang="ja-JP" altLang="en-US" sz="900">
              <a:solidFill>
                <a:sysClr val="windowText" lastClr="000000"/>
              </a:solidFill>
              <a:latin typeface="HGｺﾞｼｯｸM" pitchFamily="49" charset="-128"/>
              <a:ea typeface="HGｺﾞｼｯｸM" pitchFamily="49" charset="-128"/>
            </a:rPr>
            <a:t>年度（</a:t>
          </a:r>
          <a:r>
            <a:rPr kumimoji="1" lang="en-US" altLang="ja-JP" sz="900">
              <a:solidFill>
                <a:sysClr val="windowText" lastClr="000000"/>
              </a:solidFill>
              <a:latin typeface="HGｺﾞｼｯｸM" pitchFamily="49" charset="-128"/>
              <a:ea typeface="HGｺﾞｼｯｸM" pitchFamily="49" charset="-128"/>
            </a:rPr>
            <a:t>H23</a:t>
          </a:r>
          <a:r>
            <a:rPr kumimoji="1" lang="ja-JP" altLang="en-US" sz="900">
              <a:solidFill>
                <a:sysClr val="windowText" lastClr="000000"/>
              </a:solidFill>
              <a:latin typeface="HGｺﾞｼｯｸM" pitchFamily="49" charset="-128"/>
              <a:ea typeface="HGｺﾞｼｯｸM" pitchFamily="49" charset="-128"/>
            </a:rPr>
            <a:t>年度）における予算上の財源構成割合を基準として、人口減少率（</a:t>
          </a:r>
          <a:r>
            <a:rPr kumimoji="1" lang="en-US" altLang="ja-JP" sz="900">
              <a:solidFill>
                <a:sysClr val="windowText" lastClr="000000"/>
              </a:solidFill>
              <a:latin typeface="HGｺﾞｼｯｸM" pitchFamily="49" charset="-128"/>
              <a:ea typeface="HGｺﾞｼｯｸM" pitchFamily="49" charset="-128"/>
            </a:rPr>
            <a:t>0</a:t>
          </a:r>
          <a:r>
            <a:rPr kumimoji="1" lang="ja-JP" altLang="en-US" sz="900">
              <a:solidFill>
                <a:sysClr val="windowText" lastClr="000000"/>
              </a:solidFill>
              <a:latin typeface="HGｺﾞｼｯｸM" pitchFamily="49" charset="-128"/>
              <a:ea typeface="HGｺﾞｼｯｸM" pitchFamily="49" charset="-128"/>
            </a:rPr>
            <a:t>歳）を乗じて試算。</a:t>
          </a:r>
          <a:endParaRPr kumimoji="1" lang="en-US" altLang="ja-JP" sz="900">
            <a:solidFill>
              <a:sysClr val="windowText" lastClr="000000"/>
            </a:solidFill>
            <a:latin typeface="HGｺﾞｼｯｸM" pitchFamily="49" charset="-128"/>
            <a:ea typeface="HGｺﾞｼｯｸM" pitchFamily="49" charset="-128"/>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19048</xdr:colOff>
      <xdr:row>13</xdr:row>
      <xdr:rowOff>133349</xdr:rowOff>
    </xdr:from>
    <xdr:to>
      <xdr:col>12</xdr:col>
      <xdr:colOff>685799</xdr:colOff>
      <xdr:row>20</xdr:row>
      <xdr:rowOff>19049</xdr:rowOff>
    </xdr:to>
    <xdr:sp macro="" textlink="">
      <xdr:nvSpPr>
        <xdr:cNvPr id="2" name="正方形/長方形 1"/>
        <xdr:cNvSpPr/>
      </xdr:nvSpPr>
      <xdr:spPr>
        <a:xfrm>
          <a:off x="142873" y="2143124"/>
          <a:ext cx="8515351" cy="885825"/>
        </a:xfrm>
        <a:prstGeom prst="rect">
          <a:avLst/>
        </a:prstGeom>
        <a:noFill/>
        <a:ln w="15875"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en-US" altLang="ja-JP" sz="900">
              <a:solidFill>
                <a:sysClr val="windowText" lastClr="000000"/>
              </a:solidFill>
              <a:latin typeface="HGｺﾞｼｯｸM" pitchFamily="49" charset="-128"/>
              <a:ea typeface="HGｺﾞｼｯｸM" pitchFamily="49" charset="-128"/>
            </a:rPr>
            <a:t>※</a:t>
          </a:r>
          <a:r>
            <a:rPr kumimoji="1" lang="ja-JP" altLang="en-US" sz="900">
              <a:solidFill>
                <a:sysClr val="windowText" lastClr="000000"/>
              </a:solidFill>
              <a:latin typeface="HGｺﾞｼｯｸM" pitchFamily="49" charset="-128"/>
              <a:ea typeface="HGｺﾞｼｯｸM" pitchFamily="49" charset="-128"/>
            </a:rPr>
            <a:t>　試算の考え方</a:t>
          </a:r>
          <a:endParaRPr kumimoji="1" lang="en-US" altLang="ja-JP" sz="900">
            <a:solidFill>
              <a:sysClr val="windowText" lastClr="000000"/>
            </a:solidFill>
            <a:latin typeface="HGｺﾞｼｯｸM" pitchFamily="49" charset="-128"/>
            <a:ea typeface="HGｺﾞｼｯｸM" pitchFamily="49" charset="-128"/>
          </a:endParaRPr>
        </a:p>
        <a:p>
          <a:pPr algn="l"/>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各年度の財源構成割合は、</a:t>
          </a:r>
          <a:r>
            <a:rPr kumimoji="1" lang="en-US" altLang="ja-JP" sz="900">
              <a:solidFill>
                <a:sysClr val="windowText" lastClr="000000"/>
              </a:solidFill>
              <a:latin typeface="HGｺﾞｼｯｸM" pitchFamily="49" charset="-128"/>
              <a:ea typeface="HGｺﾞｼｯｸM" pitchFamily="49" charset="-128"/>
            </a:rPr>
            <a:t>2010</a:t>
          </a:r>
          <a:r>
            <a:rPr kumimoji="1" lang="ja-JP" altLang="en-US" sz="900">
              <a:solidFill>
                <a:sysClr val="windowText" lastClr="000000"/>
              </a:solidFill>
              <a:latin typeface="HGｺﾞｼｯｸM" pitchFamily="49" charset="-128"/>
              <a:ea typeface="HGｺﾞｼｯｸM" pitchFamily="49" charset="-128"/>
            </a:rPr>
            <a:t>年度（</a:t>
          </a:r>
          <a:r>
            <a:rPr kumimoji="1" lang="en-US" altLang="ja-JP" sz="900">
              <a:solidFill>
                <a:sysClr val="windowText" lastClr="000000"/>
              </a:solidFill>
              <a:latin typeface="HGｺﾞｼｯｸM" pitchFamily="49" charset="-128"/>
              <a:ea typeface="HGｺﾞｼｯｸM" pitchFamily="49" charset="-128"/>
            </a:rPr>
            <a:t>H22</a:t>
          </a:r>
          <a:r>
            <a:rPr kumimoji="1" lang="ja-JP" altLang="en-US" sz="900">
              <a:solidFill>
                <a:sysClr val="windowText" lastClr="000000"/>
              </a:solidFill>
              <a:latin typeface="HGｺﾞｼｯｸM" pitchFamily="49" charset="-128"/>
              <a:ea typeface="HGｺﾞｼｯｸM" pitchFamily="49" charset="-128"/>
            </a:rPr>
            <a:t>年度）における予算上の財源構成割合を基準として、人口減少率（</a:t>
          </a:r>
          <a:r>
            <a:rPr kumimoji="1" lang="en-US" altLang="ja-JP" sz="900">
              <a:solidFill>
                <a:sysClr val="windowText" lastClr="000000"/>
              </a:solidFill>
              <a:latin typeface="HGｺﾞｼｯｸM" pitchFamily="49" charset="-128"/>
              <a:ea typeface="HGｺﾞｼｯｸM" pitchFamily="49" charset="-128"/>
            </a:rPr>
            <a:t>0</a:t>
          </a:r>
          <a:r>
            <a:rPr kumimoji="1" lang="ja-JP" altLang="en-US" sz="900">
              <a:solidFill>
                <a:sysClr val="windowText" lastClr="000000"/>
              </a:solidFill>
              <a:latin typeface="HGｺﾞｼｯｸM" pitchFamily="49" charset="-128"/>
              <a:ea typeface="HGｺﾞｼｯｸM" pitchFamily="49" charset="-128"/>
            </a:rPr>
            <a:t>歳）を乗じて試算。</a:t>
          </a:r>
          <a:endParaRPr kumimoji="1" lang="en-US" altLang="ja-JP" sz="900">
            <a:solidFill>
              <a:sysClr val="windowText" lastClr="000000"/>
            </a:solidFill>
            <a:latin typeface="HGｺﾞｼｯｸM" pitchFamily="49" charset="-128"/>
            <a:ea typeface="HGｺﾞｼｯｸM" pitchFamily="49" charset="-128"/>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19047</xdr:colOff>
      <xdr:row>13</xdr:row>
      <xdr:rowOff>19050</xdr:rowOff>
    </xdr:from>
    <xdr:to>
      <xdr:col>12</xdr:col>
      <xdr:colOff>638175</xdr:colOff>
      <xdr:row>22</xdr:row>
      <xdr:rowOff>9525</xdr:rowOff>
    </xdr:to>
    <xdr:sp macro="" textlink="">
      <xdr:nvSpPr>
        <xdr:cNvPr id="2" name="正方形/長方形 1"/>
        <xdr:cNvSpPr/>
      </xdr:nvSpPr>
      <xdr:spPr>
        <a:xfrm>
          <a:off x="142872" y="2028825"/>
          <a:ext cx="8458203" cy="1276350"/>
        </a:xfrm>
        <a:prstGeom prst="rect">
          <a:avLst/>
        </a:prstGeom>
        <a:noFill/>
        <a:ln w="15875"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en-US" altLang="ja-JP" sz="900">
              <a:solidFill>
                <a:sysClr val="windowText" lastClr="000000"/>
              </a:solidFill>
              <a:latin typeface="HGｺﾞｼｯｸM" pitchFamily="49" charset="-128"/>
              <a:ea typeface="HGｺﾞｼｯｸM" pitchFamily="49" charset="-128"/>
            </a:rPr>
            <a:t>※</a:t>
          </a:r>
          <a:r>
            <a:rPr kumimoji="1" lang="ja-JP" altLang="en-US" sz="900">
              <a:solidFill>
                <a:sysClr val="windowText" lastClr="000000"/>
              </a:solidFill>
              <a:latin typeface="HGｺﾞｼｯｸM" pitchFamily="49" charset="-128"/>
              <a:ea typeface="HGｺﾞｼｯｸM" pitchFamily="49" charset="-128"/>
            </a:rPr>
            <a:t>　試算の考え方</a:t>
          </a:r>
          <a:endParaRPr kumimoji="1" lang="en-US" altLang="ja-JP" sz="900">
            <a:solidFill>
              <a:sysClr val="windowText" lastClr="000000"/>
            </a:solidFill>
            <a:latin typeface="HGｺﾞｼｯｸM" pitchFamily="49" charset="-128"/>
            <a:ea typeface="HGｺﾞｼｯｸM" pitchFamily="49" charset="-128"/>
          </a:endParaRPr>
        </a:p>
        <a:p>
          <a:pPr algn="l"/>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各年度の財源構成割合は、</a:t>
          </a:r>
          <a:r>
            <a:rPr kumimoji="1" lang="en-US" altLang="ja-JP" sz="900">
              <a:solidFill>
                <a:sysClr val="windowText" lastClr="000000"/>
              </a:solidFill>
              <a:latin typeface="HGｺﾞｼｯｸM" pitchFamily="49" charset="-128"/>
              <a:ea typeface="HGｺﾞｼｯｸM" pitchFamily="49" charset="-128"/>
            </a:rPr>
            <a:t>2011</a:t>
          </a:r>
          <a:r>
            <a:rPr kumimoji="1" lang="ja-JP" altLang="en-US" sz="900">
              <a:solidFill>
                <a:sysClr val="windowText" lastClr="000000"/>
              </a:solidFill>
              <a:latin typeface="HGｺﾞｼｯｸM" pitchFamily="49" charset="-128"/>
              <a:ea typeface="HGｺﾞｼｯｸM" pitchFamily="49" charset="-128"/>
            </a:rPr>
            <a:t>年（平成</a:t>
          </a:r>
          <a:r>
            <a:rPr kumimoji="1" lang="en-US" altLang="ja-JP" sz="900">
              <a:solidFill>
                <a:sysClr val="windowText" lastClr="000000"/>
              </a:solidFill>
              <a:latin typeface="HGｺﾞｼｯｸM" pitchFamily="49" charset="-128"/>
              <a:ea typeface="HGｺﾞｼｯｸM" pitchFamily="49" charset="-128"/>
            </a:rPr>
            <a:t>23</a:t>
          </a:r>
          <a:r>
            <a:rPr kumimoji="1" lang="ja-JP" altLang="en-US" sz="900">
              <a:solidFill>
                <a:sysClr val="windowText" lastClr="000000"/>
              </a:solidFill>
              <a:latin typeface="HGｺﾞｼｯｸM" pitchFamily="49" charset="-128"/>
              <a:ea typeface="HGｺﾞｼｯｸM" pitchFamily="49" charset="-128"/>
            </a:rPr>
            <a:t>年）予算と</a:t>
          </a:r>
          <a:r>
            <a:rPr kumimoji="1" lang="en-US" altLang="ja-JP" sz="900">
              <a:solidFill>
                <a:sysClr val="windowText" lastClr="000000"/>
              </a:solidFill>
              <a:latin typeface="HGｺﾞｼｯｸM" pitchFamily="49" charset="-128"/>
              <a:ea typeface="HGｺﾞｼｯｸM" pitchFamily="49" charset="-128"/>
            </a:rPr>
            <a:t>2014</a:t>
          </a:r>
          <a:r>
            <a:rPr kumimoji="1" lang="ja-JP" altLang="en-US" sz="900">
              <a:solidFill>
                <a:sysClr val="windowText" lastClr="000000"/>
              </a:solidFill>
              <a:latin typeface="HGｺﾞｼｯｸM" pitchFamily="49" charset="-128"/>
              <a:ea typeface="HGｺﾞｼｯｸM" pitchFamily="49" charset="-128"/>
            </a:rPr>
            <a:t>年（平成</a:t>
          </a:r>
          <a:r>
            <a:rPr kumimoji="1" lang="en-US" altLang="ja-JP" sz="900">
              <a:solidFill>
                <a:sysClr val="windowText" lastClr="000000"/>
              </a:solidFill>
              <a:latin typeface="HGｺﾞｼｯｸM" pitchFamily="49" charset="-128"/>
              <a:ea typeface="HGｺﾞｼｯｸM" pitchFamily="49" charset="-128"/>
            </a:rPr>
            <a:t>26</a:t>
          </a:r>
          <a:r>
            <a:rPr kumimoji="1" lang="ja-JP" altLang="en-US" sz="900">
              <a:solidFill>
                <a:sysClr val="windowText" lastClr="000000"/>
              </a:solidFill>
              <a:latin typeface="HGｺﾞｼｯｸM" pitchFamily="49" charset="-128"/>
              <a:ea typeface="HGｺﾞｼｯｸM" pitchFamily="49" charset="-128"/>
            </a:rPr>
            <a:t>年）の所要額を線形按分により試算。（</a:t>
          </a:r>
          <a:r>
            <a:rPr kumimoji="1" lang="en-US" altLang="ja-JP" sz="900">
              <a:solidFill>
                <a:sysClr val="windowText" lastClr="000000"/>
              </a:solidFill>
              <a:latin typeface="HGｺﾞｼｯｸM" pitchFamily="49" charset="-128"/>
              <a:ea typeface="HGｺﾞｼｯｸM" pitchFamily="49" charset="-128"/>
            </a:rPr>
            <a:t>24</a:t>
          </a:r>
          <a:r>
            <a:rPr kumimoji="1" lang="ja-JP" altLang="en-US" sz="900">
              <a:solidFill>
                <a:sysClr val="windowText" lastClr="000000"/>
              </a:solidFill>
              <a:latin typeface="HGｺﾞｼｯｸM" pitchFamily="49" charset="-128"/>
              <a:ea typeface="HGｺﾞｼｯｸM" pitchFamily="49" charset="-128"/>
            </a:rPr>
            <a:t>～</a:t>
          </a:r>
          <a:r>
            <a:rPr kumimoji="1" lang="en-US" altLang="ja-JP" sz="900">
              <a:solidFill>
                <a:sysClr val="windowText" lastClr="000000"/>
              </a:solidFill>
              <a:latin typeface="HGｺﾞｼｯｸM" pitchFamily="49" charset="-128"/>
              <a:ea typeface="HGｺﾞｼｯｸM" pitchFamily="49" charset="-128"/>
            </a:rPr>
            <a:t>25</a:t>
          </a:r>
          <a:r>
            <a:rPr kumimoji="1" lang="ja-JP" altLang="en-US" sz="900">
              <a:solidFill>
                <a:sysClr val="windowText" lastClr="000000"/>
              </a:solidFill>
              <a:latin typeface="HGｺﾞｼｯｸM" pitchFamily="49" charset="-128"/>
              <a:ea typeface="HGｺﾞｼｯｸM" pitchFamily="49" charset="-128"/>
            </a:rPr>
            <a:t>年度）</a:t>
          </a:r>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各年度の財源構成割合は、</a:t>
          </a:r>
          <a:r>
            <a:rPr kumimoji="1" lang="en-US" altLang="ja-JP" sz="900">
              <a:solidFill>
                <a:sysClr val="windowText" lastClr="000000"/>
              </a:solidFill>
              <a:latin typeface="HGｺﾞｼｯｸM" pitchFamily="49" charset="-128"/>
              <a:ea typeface="HGｺﾞｼｯｸM" pitchFamily="49" charset="-128"/>
            </a:rPr>
            <a:t>2014</a:t>
          </a:r>
          <a:r>
            <a:rPr kumimoji="1" lang="ja-JP" altLang="en-US" sz="900">
              <a:solidFill>
                <a:sysClr val="windowText" lastClr="000000"/>
              </a:solidFill>
              <a:latin typeface="HGｺﾞｼｯｸM" pitchFamily="49" charset="-128"/>
              <a:ea typeface="HGｺﾞｼｯｸM" pitchFamily="49" charset="-128"/>
            </a:rPr>
            <a:t>年度（</a:t>
          </a:r>
          <a:r>
            <a:rPr kumimoji="1" lang="en-US" altLang="ja-JP" sz="900">
              <a:solidFill>
                <a:sysClr val="windowText" lastClr="000000"/>
              </a:solidFill>
              <a:latin typeface="HGｺﾞｼｯｸM" pitchFamily="49" charset="-128"/>
              <a:ea typeface="HGｺﾞｼｯｸM" pitchFamily="49" charset="-128"/>
            </a:rPr>
            <a:t>H26</a:t>
          </a:r>
          <a:r>
            <a:rPr kumimoji="1" lang="ja-JP" altLang="en-US" sz="900">
              <a:solidFill>
                <a:sysClr val="windowText" lastClr="000000"/>
              </a:solidFill>
              <a:latin typeface="HGｺﾞｼｯｸM" pitchFamily="49" charset="-128"/>
              <a:ea typeface="HGｺﾞｼｯｸM" pitchFamily="49" charset="-128"/>
            </a:rPr>
            <a:t>年度）における財源構成割合を基準として、人口減少率（</a:t>
          </a:r>
          <a:r>
            <a:rPr kumimoji="1" lang="en-US" altLang="ja-JP" sz="900">
              <a:solidFill>
                <a:sysClr val="windowText" lastClr="000000"/>
              </a:solidFill>
              <a:latin typeface="HGｺﾞｼｯｸM" pitchFamily="49" charset="-128"/>
              <a:ea typeface="HGｺﾞｼｯｸM" pitchFamily="49" charset="-128"/>
            </a:rPr>
            <a:t>0</a:t>
          </a:r>
          <a:r>
            <a:rPr kumimoji="1" lang="ja-JP" altLang="en-US" sz="900">
              <a:solidFill>
                <a:sysClr val="windowText" lastClr="000000"/>
              </a:solidFill>
              <a:latin typeface="HGｺﾞｼｯｸM" pitchFamily="49" charset="-128"/>
              <a:ea typeface="HGｺﾞｼｯｸM" pitchFamily="49" charset="-128"/>
            </a:rPr>
            <a:t>～</a:t>
          </a:r>
          <a:r>
            <a:rPr kumimoji="1" lang="en-US" altLang="ja-JP" sz="900">
              <a:solidFill>
                <a:sysClr val="windowText" lastClr="000000"/>
              </a:solidFill>
              <a:latin typeface="HGｺﾞｼｯｸM" pitchFamily="49" charset="-128"/>
              <a:ea typeface="HGｺﾞｼｯｸM" pitchFamily="49" charset="-128"/>
            </a:rPr>
            <a:t>18</a:t>
          </a:r>
          <a:r>
            <a:rPr kumimoji="1" lang="ja-JP" altLang="en-US" sz="900">
              <a:solidFill>
                <a:sysClr val="windowText" lastClr="000000"/>
              </a:solidFill>
              <a:latin typeface="HGｺﾞｼｯｸM" pitchFamily="49" charset="-128"/>
              <a:ea typeface="HGｺﾞｼｯｸM" pitchFamily="49" charset="-128"/>
            </a:rPr>
            <a:t>歳）を乗じて試算。（</a:t>
          </a:r>
          <a:r>
            <a:rPr kumimoji="1" lang="en-US" altLang="ja-JP" sz="900">
              <a:solidFill>
                <a:sysClr val="windowText" lastClr="000000"/>
              </a:solidFill>
              <a:latin typeface="HGｺﾞｼｯｸM" pitchFamily="49" charset="-128"/>
              <a:ea typeface="HGｺﾞｼｯｸM" pitchFamily="49" charset="-128"/>
            </a:rPr>
            <a:t>27</a:t>
          </a:r>
          <a:r>
            <a:rPr kumimoji="1" lang="ja-JP" altLang="en-US" sz="900">
              <a:solidFill>
                <a:sysClr val="windowText" lastClr="000000"/>
              </a:solidFill>
              <a:latin typeface="HGｺﾞｼｯｸM" pitchFamily="49" charset="-128"/>
              <a:ea typeface="HGｺﾞｼｯｸM" pitchFamily="49" charset="-128"/>
            </a:rPr>
            <a:t>年度以降）</a:t>
          </a:r>
          <a:endParaRPr kumimoji="1" lang="en-US" altLang="ja-JP" sz="900">
            <a:solidFill>
              <a:sysClr val="windowText" lastClr="000000"/>
            </a:solidFill>
            <a:latin typeface="HGｺﾞｼｯｸM" pitchFamily="49" charset="-128"/>
            <a:ea typeface="HGｺﾞｼｯｸM" pitchFamily="49"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a:solidFill>
                <a:sysClr val="windowText" lastClr="000000"/>
              </a:solidFill>
              <a:latin typeface="HGｺﾞｼｯｸM" pitchFamily="49" charset="-128"/>
              <a:ea typeface="HGｺﾞｼｯｸM" pitchFamily="49" charset="-128"/>
              <a:cs typeface="+mn-cs"/>
            </a:rPr>
            <a:t>○</a:t>
          </a:r>
          <a:r>
            <a:rPr kumimoji="1" lang="ja-JP" altLang="ja-JP" sz="900">
              <a:solidFill>
                <a:sysClr val="windowText" lastClr="000000"/>
              </a:solidFill>
              <a:latin typeface="HGｺﾞｼｯｸM" pitchFamily="49" charset="-128"/>
              <a:ea typeface="HGｺﾞｼｯｸM" pitchFamily="49" charset="-128"/>
              <a:cs typeface="+mn-cs"/>
            </a:rPr>
            <a:t>　</a:t>
          </a:r>
          <a:r>
            <a:rPr kumimoji="1" lang="en-US" altLang="ja-JP" sz="900">
              <a:solidFill>
                <a:sysClr val="windowText" lastClr="000000"/>
              </a:solidFill>
              <a:latin typeface="HGｺﾞｼｯｸM" pitchFamily="49" charset="-128"/>
              <a:ea typeface="HGｺﾞｼｯｸM" pitchFamily="49" charset="-128"/>
              <a:cs typeface="+mn-cs"/>
            </a:rPr>
            <a:t>2011</a:t>
          </a:r>
          <a:r>
            <a:rPr kumimoji="1" lang="ja-JP" altLang="ja-JP" sz="900">
              <a:solidFill>
                <a:sysClr val="windowText" lastClr="000000"/>
              </a:solidFill>
              <a:latin typeface="HGｺﾞｼｯｸM" pitchFamily="49" charset="-128"/>
              <a:ea typeface="HGｺﾞｼｯｸM" pitchFamily="49" charset="-128"/>
              <a:cs typeface="+mn-cs"/>
            </a:rPr>
            <a:t>年（平成</a:t>
          </a:r>
          <a:r>
            <a:rPr kumimoji="1" lang="en-US" altLang="ja-JP" sz="900">
              <a:solidFill>
                <a:sysClr val="windowText" lastClr="000000"/>
              </a:solidFill>
              <a:latin typeface="HGｺﾞｼｯｸM" pitchFamily="49" charset="-128"/>
              <a:ea typeface="HGｺﾞｼｯｸM" pitchFamily="49" charset="-128"/>
              <a:cs typeface="+mn-cs"/>
            </a:rPr>
            <a:t>23</a:t>
          </a:r>
          <a:r>
            <a:rPr kumimoji="1" lang="ja-JP" altLang="ja-JP" sz="900">
              <a:solidFill>
                <a:sysClr val="windowText" lastClr="000000"/>
              </a:solidFill>
              <a:latin typeface="HGｺﾞｼｯｸM" pitchFamily="49" charset="-128"/>
              <a:ea typeface="HGｺﾞｼｯｸM" pitchFamily="49" charset="-128"/>
              <a:cs typeface="+mn-cs"/>
            </a:rPr>
            <a:t>年）は、当初予算額を記載。</a:t>
          </a:r>
          <a:endParaRPr kumimoji="1" lang="en-US" altLang="ja-JP" sz="900">
            <a:solidFill>
              <a:sysClr val="windowText" lastClr="000000"/>
            </a:solidFill>
            <a:latin typeface="HGｺﾞｼｯｸM" pitchFamily="49" charset="-128"/>
            <a:ea typeface="HGｺﾞｼｯｸM" pitchFamily="49" charset="-128"/>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19048</xdr:colOff>
      <xdr:row>13</xdr:row>
      <xdr:rowOff>19050</xdr:rowOff>
    </xdr:from>
    <xdr:to>
      <xdr:col>14</xdr:col>
      <xdr:colOff>47625</xdr:colOff>
      <xdr:row>20</xdr:row>
      <xdr:rowOff>114300</xdr:rowOff>
    </xdr:to>
    <xdr:sp macro="" textlink="">
      <xdr:nvSpPr>
        <xdr:cNvPr id="2" name="正方形/長方形 1"/>
        <xdr:cNvSpPr/>
      </xdr:nvSpPr>
      <xdr:spPr>
        <a:xfrm>
          <a:off x="142873" y="2028825"/>
          <a:ext cx="9239252" cy="1095375"/>
        </a:xfrm>
        <a:prstGeom prst="rect">
          <a:avLst/>
        </a:prstGeom>
        <a:noFill/>
        <a:ln w="15875"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en-US" altLang="ja-JP" sz="900">
              <a:solidFill>
                <a:sysClr val="windowText" lastClr="000000"/>
              </a:solidFill>
              <a:latin typeface="HGｺﾞｼｯｸM" pitchFamily="49" charset="-128"/>
              <a:ea typeface="HGｺﾞｼｯｸM" pitchFamily="49" charset="-128"/>
            </a:rPr>
            <a:t>※</a:t>
          </a:r>
          <a:r>
            <a:rPr kumimoji="1" lang="ja-JP" altLang="en-US" sz="900">
              <a:solidFill>
                <a:sysClr val="windowText" lastClr="000000"/>
              </a:solidFill>
              <a:latin typeface="HGｺﾞｼｯｸM" pitchFamily="49" charset="-128"/>
              <a:ea typeface="HGｺﾞｼｯｸM" pitchFamily="49" charset="-128"/>
            </a:rPr>
            <a:t>　試算の考え方</a:t>
          </a:r>
          <a:endParaRPr kumimoji="1" lang="en-US" altLang="ja-JP" sz="900">
            <a:solidFill>
              <a:sysClr val="windowText" lastClr="000000"/>
            </a:solidFill>
            <a:latin typeface="HGｺﾞｼｯｸM" pitchFamily="49" charset="-128"/>
            <a:ea typeface="HGｺﾞｼｯｸM" pitchFamily="49" charset="-128"/>
          </a:endParaRPr>
        </a:p>
        <a:p>
          <a:pPr algn="l"/>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各年度の財源構成割合は、</a:t>
          </a:r>
          <a:r>
            <a:rPr kumimoji="1" lang="en-US" altLang="ja-JP" sz="900">
              <a:solidFill>
                <a:sysClr val="windowText" lastClr="000000"/>
              </a:solidFill>
              <a:latin typeface="HGｺﾞｼｯｸM" pitchFamily="49" charset="-128"/>
              <a:ea typeface="HGｺﾞｼｯｸM" pitchFamily="49" charset="-128"/>
            </a:rPr>
            <a:t>2011</a:t>
          </a:r>
          <a:r>
            <a:rPr kumimoji="1" lang="ja-JP" altLang="en-US" sz="900">
              <a:solidFill>
                <a:sysClr val="windowText" lastClr="000000"/>
              </a:solidFill>
              <a:latin typeface="HGｺﾞｼｯｸM" pitchFamily="49" charset="-128"/>
              <a:ea typeface="HGｺﾞｼｯｸM" pitchFamily="49" charset="-128"/>
            </a:rPr>
            <a:t>年度（</a:t>
          </a:r>
          <a:r>
            <a:rPr kumimoji="1" lang="en-US" altLang="ja-JP" sz="900">
              <a:solidFill>
                <a:sysClr val="windowText" lastClr="000000"/>
              </a:solidFill>
              <a:latin typeface="HGｺﾞｼｯｸM" pitchFamily="49" charset="-128"/>
              <a:ea typeface="HGｺﾞｼｯｸM" pitchFamily="49" charset="-128"/>
            </a:rPr>
            <a:t>H23</a:t>
          </a:r>
          <a:r>
            <a:rPr kumimoji="1" lang="ja-JP" altLang="en-US" sz="900">
              <a:solidFill>
                <a:sysClr val="windowText" lastClr="000000"/>
              </a:solidFill>
              <a:latin typeface="HGｺﾞｼｯｸM" pitchFamily="49" charset="-128"/>
              <a:ea typeface="HGｺﾞｼｯｸM" pitchFamily="49" charset="-128"/>
            </a:rPr>
            <a:t>年度）における予算上の財源構成割合を基準として、人口減少率（</a:t>
          </a:r>
          <a:r>
            <a:rPr kumimoji="1" lang="en-US" altLang="ja-JP" sz="900">
              <a:solidFill>
                <a:sysClr val="windowText" lastClr="000000"/>
              </a:solidFill>
              <a:latin typeface="HGｺﾞｼｯｸM" pitchFamily="49" charset="-128"/>
              <a:ea typeface="HGｺﾞｼｯｸM" pitchFamily="49" charset="-128"/>
            </a:rPr>
            <a:t>0</a:t>
          </a:r>
          <a:r>
            <a:rPr kumimoji="1" lang="ja-JP" altLang="en-US" sz="900">
              <a:solidFill>
                <a:sysClr val="windowText" lastClr="000000"/>
              </a:solidFill>
              <a:latin typeface="HGｺﾞｼｯｸM" pitchFamily="49" charset="-128"/>
              <a:ea typeface="HGｺﾞｼｯｸM" pitchFamily="49" charset="-128"/>
            </a:rPr>
            <a:t>～</a:t>
          </a:r>
          <a:r>
            <a:rPr kumimoji="1" lang="en-US" altLang="ja-JP" sz="900">
              <a:solidFill>
                <a:sysClr val="windowText" lastClr="000000"/>
              </a:solidFill>
              <a:latin typeface="HGｺﾞｼｯｸM" pitchFamily="49" charset="-128"/>
              <a:ea typeface="HGｺﾞｼｯｸM" pitchFamily="49" charset="-128"/>
            </a:rPr>
            <a:t>18</a:t>
          </a:r>
          <a:r>
            <a:rPr kumimoji="1" lang="ja-JP" altLang="en-US" sz="900">
              <a:solidFill>
                <a:sysClr val="windowText" lastClr="000000"/>
              </a:solidFill>
              <a:latin typeface="HGｺﾞｼｯｸM" pitchFamily="49" charset="-128"/>
              <a:ea typeface="HGｺﾞｼｯｸM" pitchFamily="49" charset="-128"/>
            </a:rPr>
            <a:t>歳）を乗じて試算。（</a:t>
          </a:r>
          <a:r>
            <a:rPr kumimoji="1" lang="en-US" altLang="ja-JP" sz="900">
              <a:solidFill>
                <a:sysClr val="windowText" lastClr="000000"/>
              </a:solidFill>
              <a:latin typeface="HGｺﾞｼｯｸM" pitchFamily="49" charset="-128"/>
              <a:ea typeface="HGｺﾞｼｯｸM" pitchFamily="49" charset="-128"/>
            </a:rPr>
            <a:t>27</a:t>
          </a:r>
          <a:r>
            <a:rPr kumimoji="1" lang="ja-JP" altLang="en-US" sz="900">
              <a:solidFill>
                <a:sysClr val="windowText" lastClr="000000"/>
              </a:solidFill>
              <a:latin typeface="HGｺﾞｼｯｸM" pitchFamily="49" charset="-128"/>
              <a:ea typeface="HGｺﾞｼｯｸM" pitchFamily="49" charset="-128"/>
            </a:rPr>
            <a:t>年度以降）</a:t>
          </a:r>
          <a:endParaRPr kumimoji="1" lang="en-US" altLang="ja-JP" sz="900">
            <a:solidFill>
              <a:sysClr val="windowText" lastClr="000000"/>
            </a:solidFill>
            <a:latin typeface="HGｺﾞｼｯｸM" pitchFamily="49" charset="-128"/>
            <a:ea typeface="HGｺﾞｼｯｸM" pitchFamily="49" charset="-128"/>
          </a:endParaRPr>
        </a:p>
        <a:p>
          <a:pPr marL="0" marR="0" indent="0" algn="l" defTabSz="914400" eaLnBrk="1" fontAlgn="auto" latinLnBrk="0" hangingPunct="1">
            <a:lnSpc>
              <a:spcPct val="100000"/>
            </a:lnSpc>
            <a:spcBef>
              <a:spcPts val="0"/>
            </a:spcBef>
            <a:spcAft>
              <a:spcPts val="0"/>
            </a:spcAft>
            <a:buClrTx/>
            <a:buSzTx/>
            <a:buFontTx/>
            <a:buNone/>
            <a:tabLst/>
            <a:defRPr/>
          </a:pPr>
          <a:endParaRPr kumimoji="1" lang="en-US" altLang="ja-JP" sz="900">
            <a:solidFill>
              <a:sysClr val="windowText" lastClr="000000"/>
            </a:solidFill>
            <a:latin typeface="HGｺﾞｼｯｸM" pitchFamily="49" charset="-128"/>
            <a:ea typeface="HGｺﾞｼｯｸM" pitchFamily="49" charset="-128"/>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a:solidFill>
                <a:sysClr val="windowText" lastClr="000000"/>
              </a:solidFill>
              <a:latin typeface="HGｺﾞｼｯｸM" pitchFamily="49" charset="-128"/>
              <a:ea typeface="HGｺﾞｼｯｸM" pitchFamily="49" charset="-128"/>
              <a:cs typeface="+mn-cs"/>
            </a:rPr>
            <a:t>○</a:t>
          </a:r>
          <a:r>
            <a:rPr kumimoji="1" lang="ja-JP" altLang="ja-JP" sz="900">
              <a:solidFill>
                <a:sysClr val="windowText" lastClr="000000"/>
              </a:solidFill>
              <a:latin typeface="HGｺﾞｼｯｸM" pitchFamily="49" charset="-128"/>
              <a:ea typeface="HGｺﾞｼｯｸM" pitchFamily="49" charset="-128"/>
              <a:cs typeface="+mn-cs"/>
            </a:rPr>
            <a:t>　</a:t>
          </a:r>
          <a:r>
            <a:rPr kumimoji="1" lang="en-US" altLang="ja-JP" sz="900">
              <a:solidFill>
                <a:sysClr val="windowText" lastClr="000000"/>
              </a:solidFill>
              <a:latin typeface="HGｺﾞｼｯｸM" pitchFamily="49" charset="-128"/>
              <a:ea typeface="HGｺﾞｼｯｸM" pitchFamily="49" charset="-128"/>
              <a:cs typeface="+mn-cs"/>
            </a:rPr>
            <a:t>2011</a:t>
          </a:r>
          <a:r>
            <a:rPr kumimoji="1" lang="ja-JP" altLang="ja-JP" sz="900">
              <a:solidFill>
                <a:sysClr val="windowText" lastClr="000000"/>
              </a:solidFill>
              <a:latin typeface="HGｺﾞｼｯｸM" pitchFamily="49" charset="-128"/>
              <a:ea typeface="HGｺﾞｼｯｸM" pitchFamily="49" charset="-128"/>
              <a:cs typeface="+mn-cs"/>
            </a:rPr>
            <a:t>年（平成</a:t>
          </a:r>
          <a:r>
            <a:rPr kumimoji="1" lang="en-US" altLang="ja-JP" sz="900">
              <a:solidFill>
                <a:sysClr val="windowText" lastClr="000000"/>
              </a:solidFill>
              <a:latin typeface="HGｺﾞｼｯｸM" pitchFamily="49" charset="-128"/>
              <a:ea typeface="HGｺﾞｼｯｸM" pitchFamily="49" charset="-128"/>
              <a:cs typeface="+mn-cs"/>
            </a:rPr>
            <a:t>23</a:t>
          </a:r>
          <a:r>
            <a:rPr kumimoji="1" lang="ja-JP" altLang="ja-JP" sz="900">
              <a:solidFill>
                <a:sysClr val="windowText" lastClr="000000"/>
              </a:solidFill>
              <a:latin typeface="HGｺﾞｼｯｸM" pitchFamily="49" charset="-128"/>
              <a:ea typeface="HGｺﾞｼｯｸM" pitchFamily="49" charset="-128"/>
              <a:cs typeface="+mn-cs"/>
            </a:rPr>
            <a:t>年）は、当初予算額を記載。</a:t>
          </a:r>
          <a:endParaRPr kumimoji="1" lang="en-US" altLang="ja-JP" sz="900">
            <a:solidFill>
              <a:sysClr val="windowText" lastClr="000000"/>
            </a:solidFill>
            <a:latin typeface="HGｺﾞｼｯｸM" pitchFamily="49" charset="-128"/>
            <a:ea typeface="HGｺﾞｼｯｸM" pitchFamily="49" charset="-128"/>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xdr:col>
      <xdr:colOff>9524</xdr:colOff>
      <xdr:row>19</xdr:row>
      <xdr:rowOff>19050</xdr:rowOff>
    </xdr:from>
    <xdr:to>
      <xdr:col>9</xdr:col>
      <xdr:colOff>676275</xdr:colOff>
      <xdr:row>30</xdr:row>
      <xdr:rowOff>66675</xdr:rowOff>
    </xdr:to>
    <xdr:sp macro="" textlink="">
      <xdr:nvSpPr>
        <xdr:cNvPr id="2" name="正方形/長方形 1"/>
        <xdr:cNvSpPr/>
      </xdr:nvSpPr>
      <xdr:spPr>
        <a:xfrm>
          <a:off x="133349" y="2886075"/>
          <a:ext cx="6448426" cy="1619250"/>
        </a:xfrm>
        <a:prstGeom prst="rect">
          <a:avLst/>
        </a:prstGeom>
        <a:noFill/>
        <a:ln w="15875"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en-US" altLang="ja-JP" sz="900">
              <a:solidFill>
                <a:sysClr val="windowText" lastClr="000000"/>
              </a:solidFill>
              <a:latin typeface="HGｺﾞｼｯｸM" pitchFamily="49" charset="-128"/>
              <a:ea typeface="HGｺﾞｼｯｸM" pitchFamily="49" charset="-128"/>
            </a:rPr>
            <a:t>※</a:t>
          </a:r>
          <a:r>
            <a:rPr kumimoji="1" lang="ja-JP" altLang="en-US" sz="900">
              <a:solidFill>
                <a:sysClr val="windowText" lastClr="000000"/>
              </a:solidFill>
              <a:latin typeface="HGｺﾞｼｯｸM" pitchFamily="49" charset="-128"/>
              <a:ea typeface="HGｺﾞｼｯｸM" pitchFamily="49" charset="-128"/>
            </a:rPr>
            <a:t>　試算の考え方</a:t>
          </a:r>
          <a:endParaRPr kumimoji="1" lang="en-US" altLang="ja-JP" sz="900">
            <a:solidFill>
              <a:sysClr val="windowText" lastClr="000000"/>
            </a:solidFill>
            <a:latin typeface="HGｺﾞｼｯｸM" pitchFamily="49" charset="-128"/>
            <a:ea typeface="HGｺﾞｼｯｸM" pitchFamily="49" charset="-128"/>
          </a:endParaRPr>
        </a:p>
        <a:p>
          <a:pPr algn="l"/>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各年度の財源構成割合は、</a:t>
          </a:r>
          <a:r>
            <a:rPr kumimoji="1" lang="en-US" altLang="ja-JP" sz="900">
              <a:solidFill>
                <a:sysClr val="windowText" lastClr="000000"/>
              </a:solidFill>
              <a:latin typeface="HGｺﾞｼｯｸM" pitchFamily="49" charset="-128"/>
              <a:ea typeface="HGｺﾞｼｯｸM" pitchFamily="49" charset="-128"/>
            </a:rPr>
            <a:t>2012</a:t>
          </a:r>
          <a:r>
            <a:rPr kumimoji="1" lang="ja-JP" altLang="en-US" sz="900">
              <a:solidFill>
                <a:sysClr val="windowText" lastClr="000000"/>
              </a:solidFill>
              <a:latin typeface="HGｺﾞｼｯｸM" pitchFamily="49" charset="-128"/>
              <a:ea typeface="HGｺﾞｼｯｸM" pitchFamily="49" charset="-128"/>
            </a:rPr>
            <a:t>年度（</a:t>
          </a:r>
          <a:r>
            <a:rPr kumimoji="1" lang="en-US" altLang="ja-JP" sz="900">
              <a:solidFill>
                <a:sysClr val="windowText" lastClr="000000"/>
              </a:solidFill>
              <a:latin typeface="HGｺﾞｼｯｸM" pitchFamily="49" charset="-128"/>
              <a:ea typeface="HGｺﾞｼｯｸM" pitchFamily="49" charset="-128"/>
            </a:rPr>
            <a:t>H24</a:t>
          </a:r>
          <a:r>
            <a:rPr kumimoji="1" lang="ja-JP" altLang="en-US" sz="900">
              <a:solidFill>
                <a:sysClr val="windowText" lastClr="000000"/>
              </a:solidFill>
              <a:latin typeface="HGｺﾞｼｯｸM" pitchFamily="49" charset="-128"/>
              <a:ea typeface="HGｺﾞｼｯｸM" pitchFamily="49" charset="-128"/>
            </a:rPr>
            <a:t>年度）における予算上の財源構成割合を便宜的に適用。</a:t>
          </a:r>
          <a:endParaRPr kumimoji="1" lang="en-US" altLang="ja-JP" sz="900">
            <a:solidFill>
              <a:sysClr val="windowText" lastClr="000000"/>
            </a:solidFill>
            <a:latin typeface="HGｺﾞｼｯｸM" pitchFamily="49" charset="-128"/>
            <a:ea typeface="HGｺﾞｼｯｸM" pitchFamily="49" charset="-128"/>
          </a:endParaRPr>
        </a:p>
        <a:p>
          <a:pPr algn="l"/>
          <a:endParaRPr kumimoji="1" lang="en-US" altLang="ja-JP" sz="900">
            <a:solidFill>
              <a:sysClr val="windowText" lastClr="000000"/>
            </a:solidFill>
            <a:latin typeface="HGｺﾞｼｯｸM" pitchFamily="49" charset="-128"/>
            <a:ea typeface="HGｺﾞｼｯｸM" pitchFamily="49"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a:solidFill>
                <a:sysClr val="windowText" lastClr="000000"/>
              </a:solidFill>
              <a:latin typeface="HGｺﾞｼｯｸM" pitchFamily="49" charset="-128"/>
              <a:ea typeface="HGｺﾞｼｯｸM" pitchFamily="49" charset="-128"/>
            </a:rPr>
            <a:t>　　国　</a:t>
          </a:r>
          <a:r>
            <a:rPr kumimoji="1" lang="en-US" altLang="ja-JP" sz="900" baseline="0">
              <a:solidFill>
                <a:sysClr val="windowText" lastClr="000000"/>
              </a:solidFill>
              <a:latin typeface="HGｺﾞｼｯｸM" pitchFamily="49" charset="-128"/>
              <a:ea typeface="HGｺﾞｼｯｸM" pitchFamily="49" charset="-128"/>
            </a:rPr>
            <a:t> </a:t>
          </a:r>
          <a:r>
            <a:rPr kumimoji="1" lang="ja-JP" altLang="en-US" sz="900" baseline="0">
              <a:solidFill>
                <a:sysClr val="windowText" lastClr="000000"/>
              </a:solidFill>
              <a:latin typeface="HGｺﾞｼｯｸM" pitchFamily="49" charset="-128"/>
              <a:ea typeface="HGｺﾞｼｯｸM" pitchFamily="49" charset="-128"/>
            </a:rPr>
            <a:t>　　</a:t>
          </a:r>
          <a:r>
            <a:rPr kumimoji="1" lang="en-US" altLang="ja-JP" sz="900" baseline="0">
              <a:solidFill>
                <a:sysClr val="windowText" lastClr="000000"/>
              </a:solidFill>
              <a:latin typeface="HGｺﾞｼｯｸM" pitchFamily="49" charset="-128"/>
              <a:ea typeface="HGｺﾞｼｯｸM" pitchFamily="49" charset="-128"/>
            </a:rPr>
            <a:t>180</a:t>
          </a:r>
          <a:r>
            <a:rPr kumimoji="1" lang="en-US" altLang="ja-JP" sz="900">
              <a:solidFill>
                <a:sysClr val="windowText" lastClr="000000"/>
              </a:solidFill>
              <a:latin typeface="HGｺﾞｼｯｸM" pitchFamily="49" charset="-128"/>
              <a:ea typeface="HGｺﾞｼｯｸM" pitchFamily="49" charset="-128"/>
            </a:rPr>
            <a:t>/3423</a:t>
          </a:r>
          <a:r>
            <a:rPr kumimoji="1" lang="ja-JP" altLang="en-US" sz="900">
              <a:solidFill>
                <a:sysClr val="windowText" lastClr="000000"/>
              </a:solidFill>
              <a:latin typeface="HGｺﾞｼｯｸM" pitchFamily="49" charset="-128"/>
              <a:ea typeface="HGｺﾞｼｯｸM" pitchFamily="49" charset="-128"/>
            </a:rPr>
            <a:t>　　地方　　　　</a:t>
          </a:r>
          <a:r>
            <a:rPr kumimoji="1" lang="en-US" altLang="ja-JP" sz="900">
              <a:solidFill>
                <a:sysClr val="windowText" lastClr="000000"/>
              </a:solidFill>
              <a:latin typeface="HGｺﾞｼｯｸM" pitchFamily="49" charset="-128"/>
              <a:ea typeface="HGｺﾞｼｯｸM" pitchFamily="49" charset="-128"/>
            </a:rPr>
            <a:t>55/3423</a:t>
          </a:r>
          <a:r>
            <a:rPr kumimoji="1" lang="ja-JP" altLang="en-US" sz="900">
              <a:solidFill>
                <a:sysClr val="windowText" lastClr="000000"/>
              </a:solidFill>
              <a:latin typeface="HGｺﾞｼｯｸM" pitchFamily="49" charset="-128"/>
              <a:ea typeface="HGｺﾞｼｯｸM" pitchFamily="49" charset="-128"/>
            </a:rPr>
            <a:t>　　事業主　</a:t>
          </a:r>
          <a:r>
            <a:rPr kumimoji="1" lang="en-US" altLang="ja-JP" sz="900">
              <a:solidFill>
                <a:sysClr val="windowText" lastClr="000000"/>
              </a:solidFill>
              <a:latin typeface="HGｺﾞｼｯｸM" pitchFamily="49" charset="-128"/>
              <a:ea typeface="HGｺﾞｼｯｸM" pitchFamily="49" charset="-128"/>
            </a:rPr>
            <a:t>1594/3423</a:t>
          </a:r>
          <a:r>
            <a:rPr kumimoji="1" lang="ja-JP" altLang="en-US" sz="900">
              <a:solidFill>
                <a:sysClr val="windowText" lastClr="000000"/>
              </a:solidFill>
              <a:latin typeface="HGｺﾞｼｯｸM" pitchFamily="49" charset="-128"/>
              <a:ea typeface="HGｺﾞｼｯｸM" pitchFamily="49" charset="-128"/>
            </a:rPr>
            <a:t>　　被保険者　</a:t>
          </a:r>
          <a:r>
            <a:rPr kumimoji="1" lang="en-US" altLang="ja-JP" sz="900">
              <a:solidFill>
                <a:sysClr val="windowText" lastClr="000000"/>
              </a:solidFill>
              <a:latin typeface="HGｺﾞｼｯｸM" pitchFamily="49" charset="-128"/>
              <a:ea typeface="HGｺﾞｼｯｸM" pitchFamily="49" charset="-128"/>
            </a:rPr>
            <a:t>1594/3423</a:t>
          </a:r>
        </a:p>
        <a:p>
          <a:pPr marL="0" marR="0" indent="0" algn="l" defTabSz="914400" eaLnBrk="1" fontAlgn="auto" latinLnBrk="0" hangingPunct="1">
            <a:lnSpc>
              <a:spcPct val="100000"/>
            </a:lnSpc>
            <a:spcBef>
              <a:spcPts val="0"/>
            </a:spcBef>
            <a:spcAft>
              <a:spcPts val="0"/>
            </a:spcAft>
            <a:buClrTx/>
            <a:buSzTx/>
            <a:buFontTx/>
            <a:buNone/>
            <a:tabLst/>
            <a:defRPr/>
          </a:pPr>
          <a:endParaRPr kumimoji="1" lang="en-US" altLang="ja-JP" sz="900">
            <a:solidFill>
              <a:sysClr val="windowText" lastClr="000000"/>
            </a:solidFill>
            <a:latin typeface="HGｺﾞｼｯｸM" pitchFamily="49" charset="-128"/>
            <a:ea typeface="HGｺﾞｼｯｸM" pitchFamily="49" charset="-128"/>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a:solidFill>
                <a:sysClr val="windowText" lastClr="000000"/>
              </a:solidFill>
              <a:latin typeface="HGｺﾞｼｯｸM" pitchFamily="49" charset="-128"/>
              <a:ea typeface="HGｺﾞｼｯｸM" pitchFamily="49" charset="-128"/>
              <a:cs typeface="+mn-cs"/>
            </a:rPr>
            <a:t>○</a:t>
          </a:r>
          <a:r>
            <a:rPr kumimoji="1" lang="ja-JP" altLang="ja-JP" sz="900">
              <a:solidFill>
                <a:sysClr val="windowText" lastClr="000000"/>
              </a:solidFill>
              <a:latin typeface="HGｺﾞｼｯｸM" pitchFamily="49" charset="-128"/>
              <a:ea typeface="HGｺﾞｼｯｸM" pitchFamily="49" charset="-128"/>
              <a:cs typeface="+mn-cs"/>
            </a:rPr>
            <a:t>　</a:t>
          </a:r>
          <a:r>
            <a:rPr kumimoji="1" lang="en-US" altLang="ja-JP" sz="900">
              <a:solidFill>
                <a:sysClr val="windowText" lastClr="000000"/>
              </a:solidFill>
              <a:latin typeface="HGｺﾞｼｯｸM" pitchFamily="49" charset="-128"/>
              <a:ea typeface="HGｺﾞｼｯｸM" pitchFamily="49" charset="-128"/>
              <a:cs typeface="+mn-cs"/>
            </a:rPr>
            <a:t>2011</a:t>
          </a:r>
          <a:r>
            <a:rPr kumimoji="1" lang="ja-JP" altLang="ja-JP" sz="900">
              <a:solidFill>
                <a:sysClr val="windowText" lastClr="000000"/>
              </a:solidFill>
              <a:latin typeface="HGｺﾞｼｯｸM" pitchFamily="49" charset="-128"/>
              <a:ea typeface="HGｺﾞｼｯｸM" pitchFamily="49" charset="-128"/>
              <a:cs typeface="+mn-cs"/>
            </a:rPr>
            <a:t>年（平成</a:t>
          </a:r>
          <a:r>
            <a:rPr kumimoji="1" lang="en-US" altLang="ja-JP" sz="900">
              <a:solidFill>
                <a:sysClr val="windowText" lastClr="000000"/>
              </a:solidFill>
              <a:latin typeface="HGｺﾞｼｯｸM" pitchFamily="49" charset="-128"/>
              <a:ea typeface="HGｺﾞｼｯｸM" pitchFamily="49" charset="-128"/>
              <a:cs typeface="+mn-cs"/>
            </a:rPr>
            <a:t>23</a:t>
          </a:r>
          <a:r>
            <a:rPr kumimoji="1" lang="ja-JP" altLang="ja-JP" sz="900">
              <a:solidFill>
                <a:sysClr val="windowText" lastClr="000000"/>
              </a:solidFill>
              <a:latin typeface="HGｺﾞｼｯｸM" pitchFamily="49" charset="-128"/>
              <a:ea typeface="HGｺﾞｼｯｸM" pitchFamily="49" charset="-128"/>
              <a:cs typeface="+mn-cs"/>
            </a:rPr>
            <a:t>年）は、当初予算額を記載。</a:t>
          </a:r>
          <a:endParaRPr kumimoji="1" lang="en-US" altLang="ja-JP" sz="900">
            <a:solidFill>
              <a:sysClr val="windowText" lastClr="000000"/>
            </a:solidFill>
            <a:latin typeface="HGｺﾞｼｯｸM" pitchFamily="49" charset="-128"/>
            <a:ea typeface="HGｺﾞｼｯｸM" pitchFamily="49" charset="-128"/>
            <a:cs typeface="+mn-cs"/>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9524</xdr:colOff>
      <xdr:row>18</xdr:row>
      <xdr:rowOff>0</xdr:rowOff>
    </xdr:from>
    <xdr:to>
      <xdr:col>9</xdr:col>
      <xdr:colOff>581025</xdr:colOff>
      <xdr:row>26</xdr:row>
      <xdr:rowOff>9525</xdr:rowOff>
    </xdr:to>
    <xdr:sp macro="" textlink="">
      <xdr:nvSpPr>
        <xdr:cNvPr id="2" name="正方形/長方形 1"/>
        <xdr:cNvSpPr/>
      </xdr:nvSpPr>
      <xdr:spPr>
        <a:xfrm>
          <a:off x="133349" y="2724150"/>
          <a:ext cx="6353176" cy="1152525"/>
        </a:xfrm>
        <a:prstGeom prst="rect">
          <a:avLst/>
        </a:prstGeom>
        <a:noFill/>
        <a:ln w="15875"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en-US" altLang="ja-JP" sz="900">
              <a:solidFill>
                <a:sysClr val="windowText" lastClr="000000"/>
              </a:solidFill>
              <a:latin typeface="HGｺﾞｼｯｸM" pitchFamily="49" charset="-128"/>
              <a:ea typeface="HGｺﾞｼｯｸM" pitchFamily="49" charset="-128"/>
            </a:rPr>
            <a:t>※</a:t>
          </a:r>
          <a:r>
            <a:rPr kumimoji="1" lang="ja-JP" altLang="en-US" sz="900">
              <a:solidFill>
                <a:sysClr val="windowText" lastClr="000000"/>
              </a:solidFill>
              <a:latin typeface="HGｺﾞｼｯｸM" pitchFamily="49" charset="-128"/>
              <a:ea typeface="HGｺﾞｼｯｸM" pitchFamily="49" charset="-128"/>
            </a:rPr>
            <a:t>　試算の考え方</a:t>
          </a:r>
          <a:endParaRPr kumimoji="1" lang="en-US" altLang="ja-JP" sz="900">
            <a:solidFill>
              <a:sysClr val="windowText" lastClr="000000"/>
            </a:solidFill>
            <a:latin typeface="HGｺﾞｼｯｸM" pitchFamily="49" charset="-128"/>
            <a:ea typeface="HGｺﾞｼｯｸM" pitchFamily="49" charset="-128"/>
          </a:endParaRPr>
        </a:p>
        <a:p>
          <a:pPr algn="l"/>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各年度の財源構成割合は、</a:t>
          </a:r>
          <a:r>
            <a:rPr kumimoji="1" lang="en-US" altLang="ja-JP" sz="900">
              <a:solidFill>
                <a:sysClr val="windowText" lastClr="000000"/>
              </a:solidFill>
              <a:latin typeface="HGｺﾞｼｯｸM" pitchFamily="49" charset="-128"/>
              <a:ea typeface="HGｺﾞｼｯｸM" pitchFamily="49" charset="-128"/>
            </a:rPr>
            <a:t>2011</a:t>
          </a:r>
          <a:r>
            <a:rPr kumimoji="1" lang="ja-JP" altLang="en-US" sz="900">
              <a:solidFill>
                <a:sysClr val="windowText" lastClr="000000"/>
              </a:solidFill>
              <a:latin typeface="HGｺﾞｼｯｸM" pitchFamily="49" charset="-128"/>
              <a:ea typeface="HGｺﾞｼｯｸM" pitchFamily="49" charset="-128"/>
            </a:rPr>
            <a:t>年度（</a:t>
          </a:r>
          <a:r>
            <a:rPr kumimoji="1" lang="en-US" altLang="ja-JP" sz="900">
              <a:solidFill>
                <a:sysClr val="windowText" lastClr="000000"/>
              </a:solidFill>
              <a:latin typeface="HGｺﾞｼｯｸM" pitchFamily="49" charset="-128"/>
              <a:ea typeface="HGｺﾞｼｯｸM" pitchFamily="49" charset="-128"/>
            </a:rPr>
            <a:t>H23</a:t>
          </a:r>
          <a:r>
            <a:rPr kumimoji="1" lang="ja-JP" altLang="en-US" sz="900">
              <a:solidFill>
                <a:sysClr val="windowText" lastClr="000000"/>
              </a:solidFill>
              <a:latin typeface="HGｺﾞｼｯｸM" pitchFamily="49" charset="-128"/>
              <a:ea typeface="HGｺﾞｼｯｸM" pitchFamily="49" charset="-128"/>
            </a:rPr>
            <a:t>年度）における予算上の財源構成割合を便宜的に適用。</a:t>
          </a:r>
          <a:endParaRPr kumimoji="1" lang="en-US" altLang="ja-JP" sz="900">
            <a:solidFill>
              <a:sysClr val="windowText" lastClr="000000"/>
            </a:solidFill>
            <a:latin typeface="HGｺﾞｼｯｸM" pitchFamily="49" charset="-128"/>
            <a:ea typeface="HGｺﾞｼｯｸM" pitchFamily="49" charset="-128"/>
          </a:endParaRPr>
        </a:p>
        <a:p>
          <a:pPr algn="l"/>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国　</a:t>
          </a:r>
          <a:r>
            <a:rPr kumimoji="1" lang="en-US" altLang="ja-JP" sz="900" baseline="0">
              <a:solidFill>
                <a:sysClr val="windowText" lastClr="000000"/>
              </a:solidFill>
              <a:latin typeface="HGｺﾞｼｯｸM" pitchFamily="49" charset="-128"/>
              <a:ea typeface="HGｺﾞｼｯｸM" pitchFamily="49" charset="-128"/>
            </a:rPr>
            <a:t> </a:t>
          </a:r>
          <a:r>
            <a:rPr kumimoji="1" lang="ja-JP" altLang="en-US" sz="900" baseline="0">
              <a:solidFill>
                <a:sysClr val="windowText" lastClr="000000"/>
              </a:solidFill>
              <a:latin typeface="HGｺﾞｼｯｸM" pitchFamily="49" charset="-128"/>
              <a:ea typeface="HGｺﾞｼｯｸM" pitchFamily="49" charset="-128"/>
            </a:rPr>
            <a:t>　　</a:t>
          </a:r>
          <a:r>
            <a:rPr kumimoji="1" lang="en-US" altLang="ja-JP" sz="900" baseline="0">
              <a:solidFill>
                <a:sysClr val="windowText" lastClr="000000"/>
              </a:solidFill>
              <a:latin typeface="HGｺﾞｼｯｸM" pitchFamily="49" charset="-128"/>
              <a:ea typeface="HGｺﾞｼｯｸM" pitchFamily="49" charset="-128"/>
            </a:rPr>
            <a:t>74</a:t>
          </a:r>
          <a:r>
            <a:rPr kumimoji="1" lang="en-US" altLang="ja-JP" sz="900">
              <a:solidFill>
                <a:sysClr val="windowText" lastClr="000000"/>
              </a:solidFill>
              <a:latin typeface="HGｺﾞｼｯｸM" pitchFamily="49" charset="-128"/>
              <a:ea typeface="HGｺﾞｼｯｸM" pitchFamily="49" charset="-128"/>
            </a:rPr>
            <a:t>/834</a:t>
          </a:r>
          <a:r>
            <a:rPr kumimoji="1" lang="ja-JP" altLang="en-US" sz="900">
              <a:solidFill>
                <a:sysClr val="windowText" lastClr="000000"/>
              </a:solidFill>
              <a:latin typeface="HGｺﾞｼｯｸM" pitchFamily="49" charset="-128"/>
              <a:ea typeface="HGｺﾞｼｯｸM" pitchFamily="49" charset="-128"/>
            </a:rPr>
            <a:t>　　地方　　－　　　事業主　</a:t>
          </a:r>
          <a:r>
            <a:rPr kumimoji="1" lang="en-US" altLang="ja-JP" sz="900">
              <a:solidFill>
                <a:sysClr val="windowText" lastClr="000000"/>
              </a:solidFill>
              <a:latin typeface="HGｺﾞｼｯｸM" pitchFamily="49" charset="-128"/>
              <a:ea typeface="HGｺﾞｼｯｸM" pitchFamily="49" charset="-128"/>
            </a:rPr>
            <a:t>399/834</a:t>
          </a:r>
          <a:r>
            <a:rPr kumimoji="1" lang="ja-JP" altLang="en-US" sz="900">
              <a:solidFill>
                <a:sysClr val="windowText" lastClr="000000"/>
              </a:solidFill>
              <a:latin typeface="HGｺﾞｼｯｸM" pitchFamily="49" charset="-128"/>
              <a:ea typeface="HGｺﾞｼｯｸM" pitchFamily="49" charset="-128"/>
            </a:rPr>
            <a:t>　　被保険者　</a:t>
          </a:r>
          <a:r>
            <a:rPr kumimoji="1" lang="en-US" altLang="ja-JP" sz="900">
              <a:solidFill>
                <a:sysClr val="windowText" lastClr="000000"/>
              </a:solidFill>
              <a:latin typeface="HGｺﾞｼｯｸM" pitchFamily="49" charset="-128"/>
              <a:ea typeface="HGｺﾞｼｯｸM" pitchFamily="49" charset="-128"/>
            </a:rPr>
            <a:t>362/834</a:t>
          </a:r>
          <a:endParaRPr kumimoji="1" lang="ja-JP" altLang="en-US" sz="900">
            <a:solidFill>
              <a:sysClr val="windowText" lastClr="000000"/>
            </a:solidFill>
            <a:latin typeface="HGｺﾞｼｯｸM" pitchFamily="49" charset="-128"/>
            <a:ea typeface="HGｺﾞｼｯｸM" pitchFamily="49" charset="-128"/>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xdr:col>
      <xdr:colOff>0</xdr:colOff>
      <xdr:row>22</xdr:row>
      <xdr:rowOff>85724</xdr:rowOff>
    </xdr:from>
    <xdr:to>
      <xdr:col>7</xdr:col>
      <xdr:colOff>514350</xdr:colOff>
      <xdr:row>36</xdr:row>
      <xdr:rowOff>95250</xdr:rowOff>
    </xdr:to>
    <xdr:sp macro="" textlink="">
      <xdr:nvSpPr>
        <xdr:cNvPr id="2" name="正方形/長方形 1"/>
        <xdr:cNvSpPr/>
      </xdr:nvSpPr>
      <xdr:spPr>
        <a:xfrm>
          <a:off x="123825" y="3381374"/>
          <a:ext cx="4981575" cy="2009776"/>
        </a:xfrm>
        <a:prstGeom prst="rect">
          <a:avLst/>
        </a:prstGeom>
        <a:noFill/>
        <a:ln w="15875"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nchorCtr="0"/>
        <a:lstStyle/>
        <a:p>
          <a:pPr algn="l"/>
          <a:r>
            <a:rPr kumimoji="1" lang="en-US" altLang="ja-JP" sz="800">
              <a:solidFill>
                <a:sysClr val="windowText" lastClr="000000"/>
              </a:solidFill>
              <a:latin typeface="HGｺﾞｼｯｸM" pitchFamily="49" charset="-128"/>
              <a:ea typeface="HGｺﾞｼｯｸM" pitchFamily="49" charset="-128"/>
            </a:rPr>
            <a:t>【</a:t>
          </a:r>
          <a:r>
            <a:rPr kumimoji="1" lang="ja-JP" altLang="en-US" sz="800">
              <a:solidFill>
                <a:sysClr val="windowText" lastClr="000000"/>
              </a:solidFill>
              <a:latin typeface="HGｺﾞｼｯｸM" pitchFamily="49" charset="-128"/>
              <a:ea typeface="HGｺﾞｼｯｸM" pitchFamily="49" charset="-128"/>
            </a:rPr>
            <a:t>被用者</a:t>
          </a:r>
          <a:r>
            <a:rPr kumimoji="1" lang="en-US" altLang="ja-JP" sz="800">
              <a:solidFill>
                <a:sysClr val="windowText" lastClr="000000"/>
              </a:solidFill>
              <a:latin typeface="HGｺﾞｼｯｸM" pitchFamily="49" charset="-128"/>
              <a:ea typeface="HGｺﾞｼｯｸM" pitchFamily="49" charset="-128"/>
            </a:rPr>
            <a:t>】</a:t>
          </a:r>
        </a:p>
        <a:p>
          <a:pPr algn="l"/>
          <a:r>
            <a:rPr kumimoji="1" lang="ja-JP" altLang="en-US" sz="800">
              <a:solidFill>
                <a:sysClr val="windowText" lastClr="000000"/>
              </a:solidFill>
              <a:latin typeface="HGｺﾞｼｯｸM" pitchFamily="49" charset="-128"/>
              <a:ea typeface="HGｺﾞｼｯｸM" pitchFamily="49" charset="-128"/>
            </a:rPr>
            <a:t>　（</a:t>
          </a:r>
          <a:r>
            <a:rPr kumimoji="1" lang="en-US" altLang="ja-JP" sz="800">
              <a:solidFill>
                <a:sysClr val="windowText" lastClr="000000"/>
              </a:solidFill>
              <a:latin typeface="HGｺﾞｼｯｸM" pitchFamily="49" charset="-128"/>
              <a:ea typeface="HGｺﾞｼｯｸM" pitchFamily="49" charset="-128"/>
            </a:rPr>
            <a:t>3</a:t>
          </a:r>
          <a:r>
            <a:rPr kumimoji="1" lang="ja-JP" altLang="en-US" sz="800">
              <a:solidFill>
                <a:sysClr val="windowText" lastClr="000000"/>
              </a:solidFill>
              <a:latin typeface="HGｺﾞｼｯｸM" pitchFamily="49" charset="-128"/>
              <a:ea typeface="HGｺﾞｼｯｸM" pitchFamily="49" charset="-128"/>
            </a:rPr>
            <a:t>歳未満）</a:t>
          </a:r>
          <a:endParaRPr kumimoji="1" lang="en-US" altLang="ja-JP" sz="800">
            <a:solidFill>
              <a:sysClr val="windowText" lastClr="000000"/>
            </a:solidFill>
            <a:latin typeface="HGｺﾞｼｯｸM" pitchFamily="49" charset="-128"/>
            <a:ea typeface="HGｺﾞｼｯｸM" pitchFamily="49" charset="-128"/>
          </a:endParaRPr>
        </a:p>
        <a:p>
          <a:pPr algn="l"/>
          <a:r>
            <a:rPr kumimoji="1" lang="ja-JP" altLang="en-US" sz="800">
              <a:solidFill>
                <a:sysClr val="windowText" lastClr="000000"/>
              </a:solidFill>
              <a:latin typeface="HGｺﾞｼｯｸM" pitchFamily="49" charset="-128"/>
              <a:ea typeface="HGｺﾞｼｯｸM" pitchFamily="49" charset="-128"/>
            </a:rPr>
            <a:t>　　・旧児童手当分（</a:t>
          </a:r>
          <a:r>
            <a:rPr kumimoji="1" lang="en-US" altLang="ja-JP" sz="800">
              <a:solidFill>
                <a:sysClr val="windowText" lastClr="000000"/>
              </a:solidFill>
              <a:latin typeface="HGｺﾞｼｯｸM" pitchFamily="49" charset="-128"/>
              <a:ea typeface="HGｺﾞｼｯｸM" pitchFamily="49" charset="-128"/>
            </a:rPr>
            <a:t>10,000</a:t>
          </a:r>
          <a:r>
            <a:rPr kumimoji="1" lang="ja-JP" altLang="en-US" sz="800">
              <a:solidFill>
                <a:sysClr val="windowText" lastClr="000000"/>
              </a:solidFill>
              <a:latin typeface="HGｺﾞｼｯｸM" pitchFamily="49" charset="-128"/>
              <a:ea typeface="HGｺﾞｼｯｸM" pitchFamily="49" charset="-128"/>
            </a:rPr>
            <a:t>円）　　国 </a:t>
          </a:r>
          <a:r>
            <a:rPr kumimoji="1" lang="en-US" altLang="ja-JP" sz="800">
              <a:solidFill>
                <a:sysClr val="windowText" lastClr="000000"/>
              </a:solidFill>
              <a:latin typeface="HGｺﾞｼｯｸM" pitchFamily="49" charset="-128"/>
              <a:ea typeface="HGｺﾞｼｯｸM" pitchFamily="49" charset="-128"/>
            </a:rPr>
            <a:t>1/10</a:t>
          </a:r>
          <a:r>
            <a:rPr kumimoji="1" lang="ja-JP" altLang="en-US" sz="800">
              <a:solidFill>
                <a:sysClr val="windowText" lastClr="000000"/>
              </a:solidFill>
              <a:latin typeface="HGｺﾞｼｯｸM" pitchFamily="49" charset="-128"/>
              <a:ea typeface="HGｺﾞｼｯｸM" pitchFamily="49" charset="-128"/>
            </a:rPr>
            <a:t>　　地方 </a:t>
          </a:r>
          <a:r>
            <a:rPr kumimoji="1" lang="en-US" altLang="ja-JP" sz="800">
              <a:solidFill>
                <a:sysClr val="windowText" lastClr="000000"/>
              </a:solidFill>
              <a:latin typeface="HGｺﾞｼｯｸM" pitchFamily="49" charset="-128"/>
              <a:ea typeface="HGｺﾞｼｯｸM" pitchFamily="49" charset="-128"/>
            </a:rPr>
            <a:t>2/10</a:t>
          </a:r>
          <a:r>
            <a:rPr kumimoji="1" lang="ja-JP" altLang="en-US" sz="800">
              <a:solidFill>
                <a:sysClr val="windowText" lastClr="000000"/>
              </a:solidFill>
              <a:latin typeface="HGｺﾞｼｯｸM" pitchFamily="49" charset="-128"/>
              <a:ea typeface="HGｺﾞｼｯｸM" pitchFamily="49" charset="-128"/>
            </a:rPr>
            <a:t>　　事業主</a:t>
          </a:r>
          <a:r>
            <a:rPr kumimoji="1" lang="ja-JP" altLang="en-US" sz="800" baseline="0">
              <a:solidFill>
                <a:sysClr val="windowText" lastClr="000000"/>
              </a:solidFill>
              <a:latin typeface="HGｺﾞｼｯｸM" pitchFamily="49" charset="-128"/>
              <a:ea typeface="HGｺﾞｼｯｸM" pitchFamily="49" charset="-128"/>
            </a:rPr>
            <a:t> </a:t>
          </a:r>
          <a:r>
            <a:rPr kumimoji="1" lang="en-US" altLang="ja-JP" sz="800">
              <a:solidFill>
                <a:sysClr val="windowText" lastClr="000000"/>
              </a:solidFill>
              <a:latin typeface="HGｺﾞｼｯｸM" pitchFamily="49" charset="-128"/>
              <a:ea typeface="HGｺﾞｼｯｸM" pitchFamily="49" charset="-128"/>
            </a:rPr>
            <a:t>7/10</a:t>
          </a:r>
        </a:p>
        <a:p>
          <a:pPr algn="l"/>
          <a:r>
            <a:rPr kumimoji="1" lang="ja-JP" altLang="en-US" sz="800">
              <a:solidFill>
                <a:sysClr val="windowText" lastClr="000000"/>
              </a:solidFill>
              <a:latin typeface="HGｺﾞｼｯｸM" pitchFamily="49" charset="-128"/>
              <a:ea typeface="HGｺﾞｼｯｸM" pitchFamily="49" charset="-128"/>
            </a:rPr>
            <a:t>　　・上積み分（</a:t>
          </a:r>
          <a:r>
            <a:rPr kumimoji="1" lang="en-US" altLang="ja-JP" sz="800">
              <a:solidFill>
                <a:sysClr val="windowText" lastClr="000000"/>
              </a:solidFill>
              <a:latin typeface="HGｺﾞｼｯｸM" pitchFamily="49" charset="-128"/>
              <a:ea typeface="HGｺﾞｼｯｸM" pitchFamily="49" charset="-128"/>
            </a:rPr>
            <a:t>3,000</a:t>
          </a:r>
          <a:r>
            <a:rPr kumimoji="1" lang="ja-JP" altLang="en-US" sz="800">
              <a:solidFill>
                <a:sysClr val="windowText" lastClr="000000"/>
              </a:solidFill>
              <a:latin typeface="HGｺﾞｼｯｸM" pitchFamily="49" charset="-128"/>
              <a:ea typeface="HGｺﾞｼｯｸM" pitchFamily="49" charset="-128"/>
            </a:rPr>
            <a:t>円）　　　　</a:t>
          </a:r>
          <a:r>
            <a:rPr kumimoji="1" lang="ja-JP" altLang="en-US" sz="800" baseline="0">
              <a:solidFill>
                <a:sysClr val="windowText" lastClr="000000"/>
              </a:solidFill>
              <a:latin typeface="HGｺﾞｼｯｸM" pitchFamily="49" charset="-128"/>
              <a:ea typeface="HGｺﾞｼｯｸM" pitchFamily="49" charset="-128"/>
            </a:rPr>
            <a:t> </a:t>
          </a:r>
          <a:r>
            <a:rPr kumimoji="1" lang="ja-JP" altLang="en-US" sz="800">
              <a:solidFill>
                <a:sysClr val="windowText" lastClr="000000"/>
              </a:solidFill>
              <a:latin typeface="HGｺﾞｼｯｸM" pitchFamily="49" charset="-128"/>
              <a:ea typeface="HGｺﾞｼｯｸM" pitchFamily="49" charset="-128"/>
            </a:rPr>
            <a:t>国</a:t>
          </a:r>
          <a:r>
            <a:rPr kumimoji="1" lang="en-US" altLang="ja-JP" sz="800">
              <a:solidFill>
                <a:sysClr val="windowText" lastClr="000000"/>
              </a:solidFill>
              <a:latin typeface="HGｺﾞｼｯｸM" pitchFamily="49" charset="-128"/>
              <a:ea typeface="HGｺﾞｼｯｸM" pitchFamily="49" charset="-128"/>
            </a:rPr>
            <a:t>10/10</a:t>
          </a:r>
        </a:p>
        <a:p>
          <a:pPr algn="l"/>
          <a:r>
            <a:rPr kumimoji="1" lang="ja-JP" altLang="en-US" sz="800">
              <a:solidFill>
                <a:sysClr val="windowText" lastClr="000000"/>
              </a:solidFill>
              <a:latin typeface="HGｺﾞｼｯｸM" pitchFamily="49" charset="-128"/>
              <a:ea typeface="HGｺﾞｼｯｸM" pitchFamily="49" charset="-128"/>
            </a:rPr>
            <a:t>　（</a:t>
          </a:r>
          <a:r>
            <a:rPr kumimoji="1" lang="en-US" altLang="ja-JP" sz="800">
              <a:solidFill>
                <a:sysClr val="windowText" lastClr="000000"/>
              </a:solidFill>
              <a:latin typeface="HGｺﾞｼｯｸM" pitchFamily="49" charset="-128"/>
              <a:ea typeface="HGｺﾞｼｯｸM" pitchFamily="49" charset="-128"/>
            </a:rPr>
            <a:t>3</a:t>
          </a:r>
          <a:r>
            <a:rPr kumimoji="1" lang="ja-JP" altLang="en-US" sz="800">
              <a:solidFill>
                <a:sysClr val="windowText" lastClr="000000"/>
              </a:solidFill>
              <a:latin typeface="HGｺﾞｼｯｸM" pitchFamily="49" charset="-128"/>
              <a:ea typeface="HGｺﾞｼｯｸM" pitchFamily="49" charset="-128"/>
            </a:rPr>
            <a:t>歳～小学校修了まで）</a:t>
          </a:r>
          <a:endParaRPr kumimoji="1" lang="en-US" altLang="ja-JP" sz="800">
            <a:solidFill>
              <a:sysClr val="windowText" lastClr="000000"/>
            </a:solidFill>
            <a:latin typeface="HGｺﾞｼｯｸM" pitchFamily="49" charset="-128"/>
            <a:ea typeface="HGｺﾞｼｯｸM" pitchFamily="49" charset="-128"/>
          </a:endParaRPr>
        </a:p>
        <a:p>
          <a:pPr algn="l"/>
          <a:r>
            <a:rPr kumimoji="1" lang="ja-JP" altLang="en-US" sz="800">
              <a:solidFill>
                <a:sysClr val="windowText" lastClr="000000"/>
              </a:solidFill>
              <a:latin typeface="HGｺﾞｼｯｸM" pitchFamily="49" charset="-128"/>
              <a:ea typeface="HGｺﾞｼｯｸM" pitchFamily="49" charset="-128"/>
            </a:rPr>
            <a:t>　　［第</a:t>
          </a:r>
          <a:r>
            <a:rPr kumimoji="1" lang="en-US" altLang="ja-JP" sz="800">
              <a:solidFill>
                <a:sysClr val="windowText" lastClr="000000"/>
              </a:solidFill>
              <a:latin typeface="HGｺﾞｼｯｸM" pitchFamily="49" charset="-128"/>
              <a:ea typeface="HGｺﾞｼｯｸM" pitchFamily="49" charset="-128"/>
            </a:rPr>
            <a:t>1</a:t>
          </a:r>
          <a:r>
            <a:rPr kumimoji="1" lang="ja-JP" altLang="en-US" sz="800">
              <a:solidFill>
                <a:sysClr val="windowText" lastClr="000000"/>
              </a:solidFill>
              <a:latin typeface="HGｺﾞｼｯｸM" pitchFamily="49" charset="-128"/>
              <a:ea typeface="HGｺﾞｼｯｸM" pitchFamily="49" charset="-128"/>
            </a:rPr>
            <a:t>・</a:t>
          </a:r>
          <a:r>
            <a:rPr kumimoji="1" lang="en-US" altLang="ja-JP" sz="800">
              <a:solidFill>
                <a:sysClr val="windowText" lastClr="000000"/>
              </a:solidFill>
              <a:latin typeface="HGｺﾞｼｯｸM" pitchFamily="49" charset="-128"/>
              <a:ea typeface="HGｺﾞｼｯｸM" pitchFamily="49" charset="-128"/>
            </a:rPr>
            <a:t>2</a:t>
          </a:r>
          <a:r>
            <a:rPr kumimoji="1" lang="ja-JP" altLang="en-US" sz="800">
              <a:solidFill>
                <a:sysClr val="windowText" lastClr="000000"/>
              </a:solidFill>
              <a:latin typeface="HGｺﾞｼｯｸM" pitchFamily="49" charset="-128"/>
              <a:ea typeface="HGｺﾞｼｯｸM" pitchFamily="49" charset="-128"/>
            </a:rPr>
            <a:t>子］</a:t>
          </a:r>
          <a:endParaRPr kumimoji="1" lang="en-US" altLang="ja-JP" sz="800">
            <a:solidFill>
              <a:sysClr val="windowText" lastClr="000000"/>
            </a:solidFill>
            <a:latin typeface="HGｺﾞｼｯｸM" pitchFamily="49" charset="-128"/>
            <a:ea typeface="HGｺﾞｼｯｸM" pitchFamily="49" charset="-128"/>
          </a:endParaRPr>
        </a:p>
        <a:p>
          <a:pPr algn="l"/>
          <a:r>
            <a:rPr kumimoji="1" lang="ja-JP" altLang="en-US" sz="800">
              <a:solidFill>
                <a:sysClr val="windowText" lastClr="000000"/>
              </a:solidFill>
              <a:latin typeface="HGｺﾞｼｯｸM" pitchFamily="49" charset="-128"/>
              <a:ea typeface="HGｺﾞｼｯｸM" pitchFamily="49" charset="-128"/>
            </a:rPr>
            <a:t>　　・旧児童手当分（</a:t>
          </a:r>
          <a:r>
            <a:rPr kumimoji="1" lang="en-US" altLang="ja-JP" sz="800">
              <a:solidFill>
                <a:sysClr val="windowText" lastClr="000000"/>
              </a:solidFill>
              <a:latin typeface="HGｺﾞｼｯｸM" pitchFamily="49" charset="-128"/>
              <a:ea typeface="HGｺﾞｼｯｸM" pitchFamily="49" charset="-128"/>
            </a:rPr>
            <a:t>5,000</a:t>
          </a:r>
          <a:r>
            <a:rPr kumimoji="1" lang="ja-JP" altLang="en-US" sz="800">
              <a:solidFill>
                <a:sysClr val="windowText" lastClr="000000"/>
              </a:solidFill>
              <a:latin typeface="HGｺﾞｼｯｸM" pitchFamily="49" charset="-128"/>
              <a:ea typeface="HGｺﾞｼｯｸM" pitchFamily="49" charset="-128"/>
            </a:rPr>
            <a:t>円）　　 国 </a:t>
          </a:r>
          <a:r>
            <a:rPr kumimoji="1" lang="en-US" altLang="ja-JP" sz="800">
              <a:solidFill>
                <a:sysClr val="windowText" lastClr="000000"/>
              </a:solidFill>
              <a:latin typeface="HGｺﾞｼｯｸM" pitchFamily="49" charset="-128"/>
              <a:ea typeface="HGｺﾞｼｯｸM" pitchFamily="49" charset="-128"/>
            </a:rPr>
            <a:t>1/3</a:t>
          </a:r>
          <a:r>
            <a:rPr kumimoji="1" lang="ja-JP" altLang="en-US" sz="800">
              <a:solidFill>
                <a:sysClr val="windowText" lastClr="000000"/>
              </a:solidFill>
              <a:latin typeface="HGｺﾞｼｯｸM" pitchFamily="49" charset="-128"/>
              <a:ea typeface="HGｺﾞｼｯｸM" pitchFamily="49" charset="-128"/>
            </a:rPr>
            <a:t>　　</a:t>
          </a:r>
          <a:r>
            <a:rPr kumimoji="1" lang="ja-JP" altLang="en-US" sz="800" baseline="0">
              <a:solidFill>
                <a:sysClr val="windowText" lastClr="000000"/>
              </a:solidFill>
              <a:latin typeface="HGｺﾞｼｯｸM" pitchFamily="49" charset="-128"/>
              <a:ea typeface="HGｺﾞｼｯｸM" pitchFamily="49" charset="-128"/>
            </a:rPr>
            <a:t> </a:t>
          </a:r>
          <a:r>
            <a:rPr kumimoji="1" lang="ja-JP" altLang="en-US" sz="800">
              <a:solidFill>
                <a:sysClr val="windowText" lastClr="000000"/>
              </a:solidFill>
              <a:latin typeface="HGｺﾞｼｯｸM" pitchFamily="49" charset="-128"/>
              <a:ea typeface="HGｺﾞｼｯｸM" pitchFamily="49" charset="-128"/>
            </a:rPr>
            <a:t>地方 </a:t>
          </a:r>
          <a:r>
            <a:rPr kumimoji="1" lang="en-US" altLang="ja-JP" sz="800">
              <a:solidFill>
                <a:sysClr val="windowText" lastClr="000000"/>
              </a:solidFill>
              <a:latin typeface="HGｺﾞｼｯｸM" pitchFamily="49" charset="-128"/>
              <a:ea typeface="HGｺﾞｼｯｸM" pitchFamily="49" charset="-128"/>
            </a:rPr>
            <a:t>2/3</a:t>
          </a:r>
        </a:p>
        <a:p>
          <a:pPr algn="l"/>
          <a:r>
            <a:rPr kumimoji="1" lang="ja-JP" altLang="en-US" sz="800">
              <a:solidFill>
                <a:sysClr val="windowText" lastClr="000000"/>
              </a:solidFill>
              <a:latin typeface="HGｺﾞｼｯｸM" pitchFamily="49" charset="-128"/>
              <a:ea typeface="HGｺﾞｼｯｸM" pitchFamily="49" charset="-128"/>
            </a:rPr>
            <a:t>　　・上積み分（</a:t>
          </a:r>
          <a:r>
            <a:rPr kumimoji="1" lang="en-US" altLang="ja-JP" sz="800">
              <a:solidFill>
                <a:sysClr val="windowText" lastClr="000000"/>
              </a:solidFill>
              <a:latin typeface="HGｺﾞｼｯｸM" pitchFamily="49" charset="-128"/>
              <a:ea typeface="HGｺﾞｼｯｸM" pitchFamily="49" charset="-128"/>
            </a:rPr>
            <a:t>8,000</a:t>
          </a:r>
          <a:r>
            <a:rPr kumimoji="1" lang="ja-JP" altLang="en-US" sz="800">
              <a:solidFill>
                <a:sysClr val="windowText" lastClr="000000"/>
              </a:solidFill>
              <a:latin typeface="HGｺﾞｼｯｸM" pitchFamily="49" charset="-128"/>
              <a:ea typeface="HGｺﾞｼｯｸM" pitchFamily="49" charset="-128"/>
            </a:rPr>
            <a:t>円）　　　　 国</a:t>
          </a:r>
          <a:r>
            <a:rPr kumimoji="1" lang="en-US" altLang="ja-JP" sz="800">
              <a:solidFill>
                <a:sysClr val="windowText" lastClr="000000"/>
              </a:solidFill>
              <a:latin typeface="HGｺﾞｼｯｸM" pitchFamily="49" charset="-128"/>
              <a:ea typeface="HGｺﾞｼｯｸM" pitchFamily="49" charset="-128"/>
            </a:rPr>
            <a:t>10/10</a:t>
          </a:r>
        </a:p>
        <a:p>
          <a:r>
            <a:rPr kumimoji="1" lang="ja-JP" altLang="en-US" sz="800">
              <a:solidFill>
                <a:sysClr val="windowText" lastClr="000000"/>
              </a:solidFill>
              <a:latin typeface="HGｺﾞｼｯｸM" pitchFamily="49" charset="-128"/>
              <a:ea typeface="HGｺﾞｼｯｸM" pitchFamily="49" charset="-128"/>
            </a:rPr>
            <a:t>　　［第</a:t>
          </a:r>
          <a:r>
            <a:rPr kumimoji="1" lang="en-US" altLang="ja-JP" sz="800">
              <a:solidFill>
                <a:sysClr val="windowText" lastClr="000000"/>
              </a:solidFill>
              <a:latin typeface="HGｺﾞｼｯｸM" pitchFamily="49" charset="-128"/>
              <a:ea typeface="HGｺﾞｼｯｸM" pitchFamily="49" charset="-128"/>
            </a:rPr>
            <a:t>3</a:t>
          </a:r>
          <a:r>
            <a:rPr kumimoji="1" lang="ja-JP" altLang="en-US" sz="800">
              <a:solidFill>
                <a:sysClr val="windowText" lastClr="000000"/>
              </a:solidFill>
              <a:latin typeface="HGｺﾞｼｯｸM" pitchFamily="49" charset="-128"/>
              <a:ea typeface="HGｺﾞｼｯｸM" pitchFamily="49" charset="-128"/>
            </a:rPr>
            <a:t>子］</a:t>
          </a:r>
          <a:endParaRPr kumimoji="1" lang="en-US" altLang="ja-JP" sz="800">
            <a:solidFill>
              <a:sysClr val="windowText" lastClr="000000"/>
            </a:solidFill>
            <a:latin typeface="HGｺﾞｼｯｸM" pitchFamily="49" charset="-128"/>
            <a:ea typeface="HGｺﾞｼｯｸM" pitchFamily="49" charset="-128"/>
          </a:endParaRPr>
        </a:p>
        <a:p>
          <a:r>
            <a:rPr kumimoji="1" lang="ja-JP" altLang="en-US" sz="800">
              <a:solidFill>
                <a:sysClr val="windowText" lastClr="000000"/>
              </a:solidFill>
              <a:latin typeface="HGｺﾞｼｯｸM" pitchFamily="49" charset="-128"/>
              <a:ea typeface="HGｺﾞｼｯｸM" pitchFamily="49" charset="-128"/>
              <a:cs typeface="+mn-cs"/>
            </a:rPr>
            <a:t>　　</a:t>
          </a:r>
          <a:r>
            <a:rPr kumimoji="1" lang="ja-JP" altLang="ja-JP" sz="800">
              <a:solidFill>
                <a:sysClr val="windowText" lastClr="000000"/>
              </a:solidFill>
              <a:latin typeface="HGｺﾞｼｯｸM" pitchFamily="49" charset="-128"/>
              <a:ea typeface="HGｺﾞｼｯｸM" pitchFamily="49" charset="-128"/>
              <a:cs typeface="+mn-cs"/>
            </a:rPr>
            <a:t>・旧児童手当分（</a:t>
          </a:r>
          <a:r>
            <a:rPr kumimoji="1" lang="en-US" altLang="ja-JP" sz="800">
              <a:solidFill>
                <a:sysClr val="windowText" lastClr="000000"/>
              </a:solidFill>
              <a:latin typeface="HGｺﾞｼｯｸM" pitchFamily="49" charset="-128"/>
              <a:ea typeface="HGｺﾞｼｯｸM" pitchFamily="49" charset="-128"/>
              <a:cs typeface="+mn-cs"/>
            </a:rPr>
            <a:t>10,000</a:t>
          </a:r>
          <a:r>
            <a:rPr kumimoji="1" lang="ja-JP" altLang="ja-JP" sz="800">
              <a:solidFill>
                <a:sysClr val="windowText" lastClr="000000"/>
              </a:solidFill>
              <a:latin typeface="HGｺﾞｼｯｸM" pitchFamily="49" charset="-128"/>
              <a:ea typeface="HGｺﾞｼｯｸM" pitchFamily="49" charset="-128"/>
              <a:cs typeface="+mn-cs"/>
            </a:rPr>
            <a:t>円）　　国 </a:t>
          </a:r>
          <a:r>
            <a:rPr kumimoji="1" lang="en-US" altLang="ja-JP" sz="800">
              <a:solidFill>
                <a:schemeClr val="tx1"/>
              </a:solidFill>
              <a:latin typeface="HGｺﾞｼｯｸM" pitchFamily="49" charset="-128"/>
              <a:ea typeface="HGｺﾞｼｯｸM" pitchFamily="49" charset="-128"/>
              <a:cs typeface="+mn-cs"/>
            </a:rPr>
            <a:t>1/3</a:t>
          </a:r>
          <a:r>
            <a:rPr kumimoji="1" lang="en-US" altLang="ja-JP" sz="800" baseline="0">
              <a:solidFill>
                <a:schemeClr val="tx1"/>
              </a:solidFill>
              <a:latin typeface="HGｺﾞｼｯｸM" pitchFamily="49" charset="-128"/>
              <a:ea typeface="HGｺﾞｼｯｸM" pitchFamily="49" charset="-128"/>
              <a:cs typeface="+mn-cs"/>
            </a:rPr>
            <a:t> </a:t>
          </a:r>
          <a:r>
            <a:rPr kumimoji="1" lang="ja-JP" altLang="ja-JP" sz="800">
              <a:solidFill>
                <a:schemeClr val="tx1"/>
              </a:solidFill>
              <a:latin typeface="HGｺﾞｼｯｸM" pitchFamily="49" charset="-128"/>
              <a:ea typeface="HGｺﾞｼｯｸM" pitchFamily="49" charset="-128"/>
              <a:cs typeface="+mn-cs"/>
            </a:rPr>
            <a:t>　　地方 </a:t>
          </a:r>
          <a:r>
            <a:rPr kumimoji="1" lang="en-US" altLang="ja-JP" sz="800">
              <a:solidFill>
                <a:schemeClr val="tx1"/>
              </a:solidFill>
              <a:latin typeface="HGｺﾞｼｯｸM" pitchFamily="49" charset="-128"/>
              <a:ea typeface="HGｺﾞｼｯｸM" pitchFamily="49" charset="-128"/>
              <a:cs typeface="+mn-cs"/>
            </a:rPr>
            <a:t>2/3</a:t>
          </a:r>
          <a:endParaRPr lang="ja-JP" altLang="ja-JP" sz="800" strike="noStrike" baseline="0">
            <a:solidFill>
              <a:schemeClr val="tx1"/>
            </a:solidFill>
            <a:latin typeface="HGｺﾞｼｯｸM" pitchFamily="49" charset="-128"/>
            <a:ea typeface="HGｺﾞｼｯｸM" pitchFamily="49" charset="-128"/>
          </a:endParaRPr>
        </a:p>
        <a:p>
          <a:r>
            <a:rPr kumimoji="1" lang="ja-JP" altLang="ja-JP" sz="800">
              <a:solidFill>
                <a:sysClr val="windowText" lastClr="000000"/>
              </a:solidFill>
              <a:latin typeface="HGｺﾞｼｯｸM" pitchFamily="49" charset="-128"/>
              <a:ea typeface="HGｺﾞｼｯｸM" pitchFamily="49" charset="-128"/>
              <a:cs typeface="+mn-cs"/>
            </a:rPr>
            <a:t>　　・上積み分（</a:t>
          </a:r>
          <a:r>
            <a:rPr kumimoji="1" lang="en-US" altLang="ja-JP" sz="800">
              <a:solidFill>
                <a:sysClr val="windowText" lastClr="000000"/>
              </a:solidFill>
              <a:latin typeface="HGｺﾞｼｯｸM" pitchFamily="49" charset="-128"/>
              <a:ea typeface="HGｺﾞｼｯｸM" pitchFamily="49" charset="-128"/>
              <a:cs typeface="+mn-cs"/>
            </a:rPr>
            <a:t>3,000</a:t>
          </a:r>
          <a:r>
            <a:rPr kumimoji="1" lang="ja-JP" altLang="ja-JP" sz="800">
              <a:solidFill>
                <a:sysClr val="windowText" lastClr="000000"/>
              </a:solidFill>
              <a:latin typeface="HGｺﾞｼｯｸM" pitchFamily="49" charset="-128"/>
              <a:ea typeface="HGｺﾞｼｯｸM" pitchFamily="49" charset="-128"/>
              <a:cs typeface="+mn-cs"/>
            </a:rPr>
            <a:t>円）　　　　</a:t>
          </a:r>
          <a:r>
            <a:rPr kumimoji="1" lang="ja-JP" altLang="ja-JP" sz="800" baseline="0">
              <a:solidFill>
                <a:sysClr val="windowText" lastClr="000000"/>
              </a:solidFill>
              <a:latin typeface="HGｺﾞｼｯｸM" pitchFamily="49" charset="-128"/>
              <a:ea typeface="HGｺﾞｼｯｸM" pitchFamily="49" charset="-128"/>
              <a:cs typeface="+mn-cs"/>
            </a:rPr>
            <a:t> </a:t>
          </a:r>
          <a:r>
            <a:rPr kumimoji="1" lang="ja-JP" altLang="ja-JP" sz="800">
              <a:solidFill>
                <a:sysClr val="windowText" lastClr="000000"/>
              </a:solidFill>
              <a:latin typeface="HGｺﾞｼｯｸM" pitchFamily="49" charset="-128"/>
              <a:ea typeface="HGｺﾞｼｯｸM" pitchFamily="49" charset="-128"/>
              <a:cs typeface="+mn-cs"/>
            </a:rPr>
            <a:t>国</a:t>
          </a:r>
          <a:r>
            <a:rPr kumimoji="1" lang="en-US" altLang="ja-JP" sz="800">
              <a:solidFill>
                <a:sysClr val="windowText" lastClr="000000"/>
              </a:solidFill>
              <a:latin typeface="HGｺﾞｼｯｸM" pitchFamily="49" charset="-128"/>
              <a:ea typeface="HGｺﾞｼｯｸM" pitchFamily="49" charset="-128"/>
              <a:cs typeface="+mn-cs"/>
            </a:rPr>
            <a:t>10/10</a:t>
          </a:r>
        </a:p>
        <a:p>
          <a:r>
            <a:rPr kumimoji="1" lang="ja-JP" altLang="en-US" sz="800">
              <a:solidFill>
                <a:sysClr val="windowText" lastClr="000000"/>
              </a:solidFill>
              <a:latin typeface="HGｺﾞｼｯｸM" pitchFamily="49" charset="-128"/>
              <a:ea typeface="HGｺﾞｼｯｸM" pitchFamily="49" charset="-128"/>
              <a:cs typeface="+mn-cs"/>
            </a:rPr>
            <a:t>　（中学生）</a:t>
          </a:r>
          <a:endParaRPr kumimoji="1" lang="en-US" altLang="ja-JP" sz="800">
            <a:solidFill>
              <a:sysClr val="windowText" lastClr="000000"/>
            </a:solidFill>
            <a:latin typeface="HGｺﾞｼｯｸM" pitchFamily="49" charset="-128"/>
            <a:ea typeface="HGｺﾞｼｯｸM" pitchFamily="49" charset="-128"/>
            <a:cs typeface="+mn-cs"/>
          </a:endParaRPr>
        </a:p>
        <a:p>
          <a:r>
            <a:rPr kumimoji="1" lang="ja-JP" altLang="en-US" sz="800">
              <a:solidFill>
                <a:sysClr val="windowText" lastClr="000000"/>
              </a:solidFill>
              <a:latin typeface="HGｺﾞｼｯｸM" pitchFamily="49" charset="-128"/>
              <a:ea typeface="HGｺﾞｼｯｸM" pitchFamily="49" charset="-128"/>
              <a:cs typeface="+mn-cs"/>
            </a:rPr>
            <a:t>　　・上積み分（</a:t>
          </a:r>
          <a:r>
            <a:rPr kumimoji="1" lang="en-US" altLang="ja-JP" sz="800">
              <a:solidFill>
                <a:sysClr val="windowText" lastClr="000000"/>
              </a:solidFill>
              <a:latin typeface="HGｺﾞｼｯｸM" pitchFamily="49" charset="-128"/>
              <a:ea typeface="HGｺﾞｼｯｸM" pitchFamily="49" charset="-128"/>
              <a:cs typeface="+mn-cs"/>
            </a:rPr>
            <a:t>13,000</a:t>
          </a:r>
          <a:r>
            <a:rPr kumimoji="1" lang="ja-JP" altLang="en-US" sz="800">
              <a:solidFill>
                <a:sysClr val="windowText" lastClr="000000"/>
              </a:solidFill>
              <a:latin typeface="HGｺﾞｼｯｸM" pitchFamily="49" charset="-128"/>
              <a:ea typeface="HGｺﾞｼｯｸM" pitchFamily="49" charset="-128"/>
              <a:cs typeface="+mn-cs"/>
            </a:rPr>
            <a:t>円）　　　　国</a:t>
          </a:r>
          <a:r>
            <a:rPr kumimoji="1" lang="en-US" altLang="ja-JP" sz="800">
              <a:solidFill>
                <a:sysClr val="windowText" lastClr="000000"/>
              </a:solidFill>
              <a:latin typeface="HGｺﾞｼｯｸM" pitchFamily="49" charset="-128"/>
              <a:ea typeface="HGｺﾞｼｯｸM" pitchFamily="49" charset="-128"/>
              <a:cs typeface="+mn-cs"/>
            </a:rPr>
            <a:t>10/10</a:t>
          </a:r>
          <a:endParaRPr lang="ja-JP" altLang="ja-JP" sz="800">
            <a:solidFill>
              <a:sysClr val="windowText" lastClr="000000"/>
            </a:solidFill>
            <a:latin typeface="HGｺﾞｼｯｸM" pitchFamily="49" charset="-128"/>
            <a:ea typeface="HGｺﾞｼｯｸM" pitchFamily="49" charset="-128"/>
          </a:endParaRPr>
        </a:p>
      </xdr:txBody>
    </xdr:sp>
    <xdr:clientData/>
  </xdr:twoCellAnchor>
  <xdr:twoCellAnchor>
    <xdr:from>
      <xdr:col>7</xdr:col>
      <xdr:colOff>590550</xdr:colOff>
      <xdr:row>22</xdr:row>
      <xdr:rowOff>95251</xdr:rowOff>
    </xdr:from>
    <xdr:to>
      <xdr:col>14</xdr:col>
      <xdr:colOff>571500</xdr:colOff>
      <xdr:row>36</xdr:row>
      <xdr:rowOff>104775</xdr:rowOff>
    </xdr:to>
    <xdr:sp macro="" textlink="">
      <xdr:nvSpPr>
        <xdr:cNvPr id="3" name="正方形/長方形 2"/>
        <xdr:cNvSpPr/>
      </xdr:nvSpPr>
      <xdr:spPr>
        <a:xfrm>
          <a:off x="5181600" y="3390901"/>
          <a:ext cx="4781550" cy="2009774"/>
        </a:xfrm>
        <a:prstGeom prst="rect">
          <a:avLst/>
        </a:prstGeom>
        <a:noFill/>
        <a:ln w="15875"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nchorCtr="0"/>
        <a:lstStyle/>
        <a:p>
          <a:pPr algn="l"/>
          <a:r>
            <a:rPr kumimoji="1" lang="en-US" altLang="ja-JP" sz="800">
              <a:solidFill>
                <a:sysClr val="windowText" lastClr="000000"/>
              </a:solidFill>
              <a:latin typeface="HGｺﾞｼｯｸM" pitchFamily="49" charset="-128"/>
              <a:ea typeface="HGｺﾞｼｯｸM" pitchFamily="49" charset="-128"/>
            </a:rPr>
            <a:t>【</a:t>
          </a:r>
          <a:r>
            <a:rPr kumimoji="1" lang="ja-JP" altLang="en-US" sz="800">
              <a:solidFill>
                <a:sysClr val="windowText" lastClr="000000"/>
              </a:solidFill>
              <a:latin typeface="HGｺﾞｼｯｸM" pitchFamily="49" charset="-128"/>
              <a:ea typeface="HGｺﾞｼｯｸM" pitchFamily="49" charset="-128"/>
            </a:rPr>
            <a:t>非被用者</a:t>
          </a:r>
          <a:r>
            <a:rPr kumimoji="1" lang="en-US" altLang="ja-JP" sz="800">
              <a:solidFill>
                <a:sysClr val="windowText" lastClr="000000"/>
              </a:solidFill>
              <a:latin typeface="HGｺﾞｼｯｸM" pitchFamily="49" charset="-128"/>
              <a:ea typeface="HGｺﾞｼｯｸM" pitchFamily="49" charset="-128"/>
            </a:rPr>
            <a:t>】</a:t>
          </a:r>
        </a:p>
        <a:p>
          <a:pPr algn="l"/>
          <a:r>
            <a:rPr kumimoji="1" lang="ja-JP" altLang="en-US" sz="800">
              <a:solidFill>
                <a:sysClr val="windowText" lastClr="000000"/>
              </a:solidFill>
              <a:latin typeface="HGｺﾞｼｯｸM" pitchFamily="49" charset="-128"/>
              <a:ea typeface="HGｺﾞｼｯｸM" pitchFamily="49" charset="-128"/>
            </a:rPr>
            <a:t>　（</a:t>
          </a:r>
          <a:r>
            <a:rPr kumimoji="1" lang="en-US" altLang="ja-JP" sz="800">
              <a:solidFill>
                <a:sysClr val="windowText" lastClr="000000"/>
              </a:solidFill>
              <a:latin typeface="HGｺﾞｼｯｸM" pitchFamily="49" charset="-128"/>
              <a:ea typeface="HGｺﾞｼｯｸM" pitchFamily="49" charset="-128"/>
            </a:rPr>
            <a:t>3</a:t>
          </a:r>
          <a:r>
            <a:rPr kumimoji="1" lang="ja-JP" altLang="en-US" sz="800">
              <a:solidFill>
                <a:sysClr val="windowText" lastClr="000000"/>
              </a:solidFill>
              <a:latin typeface="HGｺﾞｼｯｸM" pitchFamily="49" charset="-128"/>
              <a:ea typeface="HGｺﾞｼｯｸM" pitchFamily="49" charset="-128"/>
            </a:rPr>
            <a:t>歳未満）</a:t>
          </a:r>
          <a:endParaRPr kumimoji="1" lang="en-US" altLang="ja-JP" sz="800">
            <a:solidFill>
              <a:sysClr val="windowText" lastClr="000000"/>
            </a:solidFill>
            <a:latin typeface="HGｺﾞｼｯｸM" pitchFamily="49" charset="-128"/>
            <a:ea typeface="HGｺﾞｼｯｸM" pitchFamily="49" charset="-128"/>
          </a:endParaRPr>
        </a:p>
        <a:p>
          <a:pPr algn="l"/>
          <a:r>
            <a:rPr kumimoji="1" lang="ja-JP" altLang="en-US" sz="800">
              <a:solidFill>
                <a:sysClr val="windowText" lastClr="000000"/>
              </a:solidFill>
              <a:latin typeface="HGｺﾞｼｯｸM" pitchFamily="49" charset="-128"/>
              <a:ea typeface="HGｺﾞｼｯｸM" pitchFamily="49" charset="-128"/>
            </a:rPr>
            <a:t>　　・旧児童手当分（</a:t>
          </a:r>
          <a:r>
            <a:rPr kumimoji="1" lang="en-US" altLang="ja-JP" sz="800">
              <a:solidFill>
                <a:sysClr val="windowText" lastClr="000000"/>
              </a:solidFill>
              <a:latin typeface="HGｺﾞｼｯｸM" pitchFamily="49" charset="-128"/>
              <a:ea typeface="HGｺﾞｼｯｸM" pitchFamily="49" charset="-128"/>
            </a:rPr>
            <a:t>10,000</a:t>
          </a:r>
          <a:r>
            <a:rPr kumimoji="1" lang="ja-JP" altLang="en-US" sz="800">
              <a:solidFill>
                <a:sysClr val="windowText" lastClr="000000"/>
              </a:solidFill>
              <a:latin typeface="HGｺﾞｼｯｸM" pitchFamily="49" charset="-128"/>
              <a:ea typeface="HGｺﾞｼｯｸM" pitchFamily="49" charset="-128"/>
            </a:rPr>
            <a:t>円）　　国 </a:t>
          </a:r>
          <a:r>
            <a:rPr kumimoji="1" lang="en-US" altLang="ja-JP" sz="800">
              <a:solidFill>
                <a:sysClr val="windowText" lastClr="000000"/>
              </a:solidFill>
              <a:latin typeface="HGｺﾞｼｯｸM" pitchFamily="49" charset="-128"/>
              <a:ea typeface="HGｺﾞｼｯｸM" pitchFamily="49" charset="-128"/>
            </a:rPr>
            <a:t>1/3</a:t>
          </a:r>
          <a:r>
            <a:rPr kumimoji="1" lang="ja-JP" altLang="en-US" sz="800">
              <a:solidFill>
                <a:sysClr val="windowText" lastClr="000000"/>
              </a:solidFill>
              <a:latin typeface="HGｺﾞｼｯｸM" pitchFamily="49" charset="-128"/>
              <a:ea typeface="HGｺﾞｼｯｸM" pitchFamily="49" charset="-128"/>
            </a:rPr>
            <a:t>　 　地方 </a:t>
          </a:r>
          <a:r>
            <a:rPr kumimoji="1" lang="en-US" altLang="ja-JP" sz="800">
              <a:solidFill>
                <a:sysClr val="windowText" lastClr="000000"/>
              </a:solidFill>
              <a:latin typeface="HGｺﾞｼｯｸM" pitchFamily="49" charset="-128"/>
              <a:ea typeface="HGｺﾞｼｯｸM" pitchFamily="49" charset="-128"/>
            </a:rPr>
            <a:t>2/3</a:t>
          </a:r>
        </a:p>
        <a:p>
          <a:pPr algn="l"/>
          <a:r>
            <a:rPr kumimoji="1" lang="ja-JP" altLang="en-US" sz="800">
              <a:solidFill>
                <a:sysClr val="windowText" lastClr="000000"/>
              </a:solidFill>
              <a:latin typeface="HGｺﾞｼｯｸM" pitchFamily="49" charset="-128"/>
              <a:ea typeface="HGｺﾞｼｯｸM" pitchFamily="49" charset="-128"/>
            </a:rPr>
            <a:t>　　・上積み分（</a:t>
          </a:r>
          <a:r>
            <a:rPr kumimoji="1" lang="en-US" altLang="ja-JP" sz="800">
              <a:solidFill>
                <a:sysClr val="windowText" lastClr="000000"/>
              </a:solidFill>
              <a:latin typeface="HGｺﾞｼｯｸM" pitchFamily="49" charset="-128"/>
              <a:ea typeface="HGｺﾞｼｯｸM" pitchFamily="49" charset="-128"/>
            </a:rPr>
            <a:t>3,000</a:t>
          </a:r>
          <a:r>
            <a:rPr kumimoji="1" lang="ja-JP" altLang="en-US" sz="800">
              <a:solidFill>
                <a:sysClr val="windowText" lastClr="000000"/>
              </a:solidFill>
              <a:latin typeface="HGｺﾞｼｯｸM" pitchFamily="49" charset="-128"/>
              <a:ea typeface="HGｺﾞｼｯｸM" pitchFamily="49" charset="-128"/>
            </a:rPr>
            <a:t>円）　　　　</a:t>
          </a:r>
          <a:r>
            <a:rPr kumimoji="1" lang="ja-JP" altLang="en-US" sz="800" baseline="0">
              <a:solidFill>
                <a:sysClr val="windowText" lastClr="000000"/>
              </a:solidFill>
              <a:latin typeface="HGｺﾞｼｯｸM" pitchFamily="49" charset="-128"/>
              <a:ea typeface="HGｺﾞｼｯｸM" pitchFamily="49" charset="-128"/>
            </a:rPr>
            <a:t> </a:t>
          </a:r>
          <a:r>
            <a:rPr kumimoji="1" lang="ja-JP" altLang="en-US" sz="800">
              <a:solidFill>
                <a:sysClr val="windowText" lastClr="000000"/>
              </a:solidFill>
              <a:latin typeface="HGｺﾞｼｯｸM" pitchFamily="49" charset="-128"/>
              <a:ea typeface="HGｺﾞｼｯｸM" pitchFamily="49" charset="-128"/>
            </a:rPr>
            <a:t>国</a:t>
          </a:r>
          <a:r>
            <a:rPr kumimoji="1" lang="en-US" altLang="ja-JP" sz="800">
              <a:solidFill>
                <a:sysClr val="windowText" lastClr="000000"/>
              </a:solidFill>
              <a:latin typeface="HGｺﾞｼｯｸM" pitchFamily="49" charset="-128"/>
              <a:ea typeface="HGｺﾞｼｯｸM" pitchFamily="49" charset="-128"/>
            </a:rPr>
            <a:t>10/10</a:t>
          </a:r>
        </a:p>
        <a:p>
          <a:pPr algn="l"/>
          <a:r>
            <a:rPr kumimoji="1" lang="ja-JP" altLang="en-US" sz="800">
              <a:solidFill>
                <a:sysClr val="windowText" lastClr="000000"/>
              </a:solidFill>
              <a:latin typeface="HGｺﾞｼｯｸM" pitchFamily="49" charset="-128"/>
              <a:ea typeface="HGｺﾞｼｯｸM" pitchFamily="49" charset="-128"/>
            </a:rPr>
            <a:t>　（</a:t>
          </a:r>
          <a:r>
            <a:rPr kumimoji="1" lang="en-US" altLang="ja-JP" sz="800">
              <a:solidFill>
                <a:sysClr val="windowText" lastClr="000000"/>
              </a:solidFill>
              <a:latin typeface="HGｺﾞｼｯｸM" pitchFamily="49" charset="-128"/>
              <a:ea typeface="HGｺﾞｼｯｸM" pitchFamily="49" charset="-128"/>
            </a:rPr>
            <a:t>3</a:t>
          </a:r>
          <a:r>
            <a:rPr kumimoji="1" lang="ja-JP" altLang="en-US" sz="800">
              <a:solidFill>
                <a:sysClr val="windowText" lastClr="000000"/>
              </a:solidFill>
              <a:latin typeface="HGｺﾞｼｯｸM" pitchFamily="49" charset="-128"/>
              <a:ea typeface="HGｺﾞｼｯｸM" pitchFamily="49" charset="-128"/>
            </a:rPr>
            <a:t>歳～小学校修了まで）</a:t>
          </a:r>
          <a:endParaRPr kumimoji="1" lang="en-US" altLang="ja-JP" sz="800">
            <a:solidFill>
              <a:sysClr val="windowText" lastClr="000000"/>
            </a:solidFill>
            <a:latin typeface="HGｺﾞｼｯｸM" pitchFamily="49" charset="-128"/>
            <a:ea typeface="HGｺﾞｼｯｸM" pitchFamily="49" charset="-128"/>
          </a:endParaRPr>
        </a:p>
        <a:p>
          <a:pPr algn="l"/>
          <a:r>
            <a:rPr kumimoji="1" lang="ja-JP" altLang="en-US" sz="800">
              <a:solidFill>
                <a:sysClr val="windowText" lastClr="000000"/>
              </a:solidFill>
              <a:latin typeface="HGｺﾞｼｯｸM" pitchFamily="49" charset="-128"/>
              <a:ea typeface="HGｺﾞｼｯｸM" pitchFamily="49" charset="-128"/>
            </a:rPr>
            <a:t>　　［第</a:t>
          </a:r>
          <a:r>
            <a:rPr kumimoji="1" lang="en-US" altLang="ja-JP" sz="800">
              <a:solidFill>
                <a:sysClr val="windowText" lastClr="000000"/>
              </a:solidFill>
              <a:latin typeface="HGｺﾞｼｯｸM" pitchFamily="49" charset="-128"/>
              <a:ea typeface="HGｺﾞｼｯｸM" pitchFamily="49" charset="-128"/>
            </a:rPr>
            <a:t>1</a:t>
          </a:r>
          <a:r>
            <a:rPr kumimoji="1" lang="ja-JP" altLang="en-US" sz="800">
              <a:solidFill>
                <a:sysClr val="windowText" lastClr="000000"/>
              </a:solidFill>
              <a:latin typeface="HGｺﾞｼｯｸM" pitchFamily="49" charset="-128"/>
              <a:ea typeface="HGｺﾞｼｯｸM" pitchFamily="49" charset="-128"/>
            </a:rPr>
            <a:t>・</a:t>
          </a:r>
          <a:r>
            <a:rPr kumimoji="1" lang="en-US" altLang="ja-JP" sz="800">
              <a:solidFill>
                <a:sysClr val="windowText" lastClr="000000"/>
              </a:solidFill>
              <a:latin typeface="HGｺﾞｼｯｸM" pitchFamily="49" charset="-128"/>
              <a:ea typeface="HGｺﾞｼｯｸM" pitchFamily="49" charset="-128"/>
            </a:rPr>
            <a:t>2</a:t>
          </a:r>
          <a:r>
            <a:rPr kumimoji="1" lang="ja-JP" altLang="en-US" sz="800">
              <a:solidFill>
                <a:sysClr val="windowText" lastClr="000000"/>
              </a:solidFill>
              <a:latin typeface="HGｺﾞｼｯｸM" pitchFamily="49" charset="-128"/>
              <a:ea typeface="HGｺﾞｼｯｸM" pitchFamily="49" charset="-128"/>
            </a:rPr>
            <a:t>子］</a:t>
          </a:r>
          <a:endParaRPr kumimoji="1" lang="en-US" altLang="ja-JP" sz="800">
            <a:solidFill>
              <a:sysClr val="windowText" lastClr="000000"/>
            </a:solidFill>
            <a:latin typeface="HGｺﾞｼｯｸM" pitchFamily="49" charset="-128"/>
            <a:ea typeface="HGｺﾞｼｯｸM" pitchFamily="49" charset="-128"/>
          </a:endParaRPr>
        </a:p>
        <a:p>
          <a:pPr algn="l"/>
          <a:r>
            <a:rPr kumimoji="1" lang="ja-JP" altLang="en-US" sz="800">
              <a:solidFill>
                <a:sysClr val="windowText" lastClr="000000"/>
              </a:solidFill>
              <a:latin typeface="HGｺﾞｼｯｸM" pitchFamily="49" charset="-128"/>
              <a:ea typeface="HGｺﾞｼｯｸM" pitchFamily="49" charset="-128"/>
            </a:rPr>
            <a:t>　　・旧児童手当分（</a:t>
          </a:r>
          <a:r>
            <a:rPr kumimoji="1" lang="en-US" altLang="ja-JP" sz="800">
              <a:solidFill>
                <a:sysClr val="windowText" lastClr="000000"/>
              </a:solidFill>
              <a:latin typeface="HGｺﾞｼｯｸM" pitchFamily="49" charset="-128"/>
              <a:ea typeface="HGｺﾞｼｯｸM" pitchFamily="49" charset="-128"/>
            </a:rPr>
            <a:t>5,000</a:t>
          </a:r>
          <a:r>
            <a:rPr kumimoji="1" lang="ja-JP" altLang="en-US" sz="800">
              <a:solidFill>
                <a:sysClr val="windowText" lastClr="000000"/>
              </a:solidFill>
              <a:latin typeface="HGｺﾞｼｯｸM" pitchFamily="49" charset="-128"/>
              <a:ea typeface="HGｺﾞｼｯｸM" pitchFamily="49" charset="-128"/>
            </a:rPr>
            <a:t>円）　　 国 </a:t>
          </a:r>
          <a:r>
            <a:rPr kumimoji="1" lang="en-US" altLang="ja-JP" sz="800">
              <a:solidFill>
                <a:sysClr val="windowText" lastClr="000000"/>
              </a:solidFill>
              <a:latin typeface="HGｺﾞｼｯｸM" pitchFamily="49" charset="-128"/>
              <a:ea typeface="HGｺﾞｼｯｸM" pitchFamily="49" charset="-128"/>
            </a:rPr>
            <a:t>1/3</a:t>
          </a:r>
          <a:r>
            <a:rPr kumimoji="1" lang="ja-JP" altLang="en-US" sz="800">
              <a:solidFill>
                <a:sysClr val="windowText" lastClr="000000"/>
              </a:solidFill>
              <a:latin typeface="HGｺﾞｼｯｸM" pitchFamily="49" charset="-128"/>
              <a:ea typeface="HGｺﾞｼｯｸM" pitchFamily="49" charset="-128"/>
            </a:rPr>
            <a:t>　　</a:t>
          </a:r>
          <a:r>
            <a:rPr kumimoji="1" lang="ja-JP" altLang="en-US" sz="800" baseline="0">
              <a:solidFill>
                <a:sysClr val="windowText" lastClr="000000"/>
              </a:solidFill>
              <a:latin typeface="HGｺﾞｼｯｸM" pitchFamily="49" charset="-128"/>
              <a:ea typeface="HGｺﾞｼｯｸM" pitchFamily="49" charset="-128"/>
            </a:rPr>
            <a:t> </a:t>
          </a:r>
          <a:r>
            <a:rPr kumimoji="1" lang="ja-JP" altLang="en-US" sz="800">
              <a:solidFill>
                <a:sysClr val="windowText" lastClr="000000"/>
              </a:solidFill>
              <a:latin typeface="HGｺﾞｼｯｸM" pitchFamily="49" charset="-128"/>
              <a:ea typeface="HGｺﾞｼｯｸM" pitchFamily="49" charset="-128"/>
            </a:rPr>
            <a:t>地方 </a:t>
          </a:r>
          <a:r>
            <a:rPr kumimoji="1" lang="en-US" altLang="ja-JP" sz="800">
              <a:solidFill>
                <a:sysClr val="windowText" lastClr="000000"/>
              </a:solidFill>
              <a:latin typeface="HGｺﾞｼｯｸM" pitchFamily="49" charset="-128"/>
              <a:ea typeface="HGｺﾞｼｯｸM" pitchFamily="49" charset="-128"/>
            </a:rPr>
            <a:t>2/3</a:t>
          </a:r>
        </a:p>
        <a:p>
          <a:pPr algn="l"/>
          <a:r>
            <a:rPr kumimoji="1" lang="ja-JP" altLang="en-US" sz="800">
              <a:solidFill>
                <a:sysClr val="windowText" lastClr="000000"/>
              </a:solidFill>
              <a:latin typeface="HGｺﾞｼｯｸM" pitchFamily="49" charset="-128"/>
              <a:ea typeface="HGｺﾞｼｯｸM" pitchFamily="49" charset="-128"/>
            </a:rPr>
            <a:t>　　・上積み分（</a:t>
          </a:r>
          <a:r>
            <a:rPr kumimoji="1" lang="en-US" altLang="ja-JP" sz="800">
              <a:solidFill>
                <a:sysClr val="windowText" lastClr="000000"/>
              </a:solidFill>
              <a:latin typeface="HGｺﾞｼｯｸM" pitchFamily="49" charset="-128"/>
              <a:ea typeface="HGｺﾞｼｯｸM" pitchFamily="49" charset="-128"/>
            </a:rPr>
            <a:t>8,000</a:t>
          </a:r>
          <a:r>
            <a:rPr kumimoji="1" lang="ja-JP" altLang="en-US" sz="800">
              <a:solidFill>
                <a:sysClr val="windowText" lastClr="000000"/>
              </a:solidFill>
              <a:latin typeface="HGｺﾞｼｯｸM" pitchFamily="49" charset="-128"/>
              <a:ea typeface="HGｺﾞｼｯｸM" pitchFamily="49" charset="-128"/>
            </a:rPr>
            <a:t>円）　　　　 国</a:t>
          </a:r>
          <a:r>
            <a:rPr kumimoji="1" lang="en-US" altLang="ja-JP" sz="800">
              <a:solidFill>
                <a:sysClr val="windowText" lastClr="000000"/>
              </a:solidFill>
              <a:latin typeface="HGｺﾞｼｯｸM" pitchFamily="49" charset="-128"/>
              <a:ea typeface="HGｺﾞｼｯｸM" pitchFamily="49" charset="-128"/>
            </a:rPr>
            <a:t>10/10</a:t>
          </a:r>
        </a:p>
        <a:p>
          <a:r>
            <a:rPr kumimoji="1" lang="ja-JP" altLang="en-US" sz="800">
              <a:solidFill>
                <a:sysClr val="windowText" lastClr="000000"/>
              </a:solidFill>
              <a:latin typeface="HGｺﾞｼｯｸM" pitchFamily="49" charset="-128"/>
              <a:ea typeface="HGｺﾞｼｯｸM" pitchFamily="49" charset="-128"/>
            </a:rPr>
            <a:t>　　［第</a:t>
          </a:r>
          <a:r>
            <a:rPr kumimoji="1" lang="en-US" altLang="ja-JP" sz="800">
              <a:solidFill>
                <a:sysClr val="windowText" lastClr="000000"/>
              </a:solidFill>
              <a:latin typeface="HGｺﾞｼｯｸM" pitchFamily="49" charset="-128"/>
              <a:ea typeface="HGｺﾞｼｯｸM" pitchFamily="49" charset="-128"/>
            </a:rPr>
            <a:t>3</a:t>
          </a:r>
          <a:r>
            <a:rPr kumimoji="1" lang="ja-JP" altLang="en-US" sz="800">
              <a:solidFill>
                <a:sysClr val="windowText" lastClr="000000"/>
              </a:solidFill>
              <a:latin typeface="HGｺﾞｼｯｸM" pitchFamily="49" charset="-128"/>
              <a:ea typeface="HGｺﾞｼｯｸM" pitchFamily="49" charset="-128"/>
            </a:rPr>
            <a:t>子］</a:t>
          </a:r>
          <a:endParaRPr kumimoji="1" lang="en-US" altLang="ja-JP" sz="800">
            <a:solidFill>
              <a:sysClr val="windowText" lastClr="000000"/>
            </a:solidFill>
            <a:latin typeface="HGｺﾞｼｯｸM" pitchFamily="49" charset="-128"/>
            <a:ea typeface="HGｺﾞｼｯｸM" pitchFamily="49" charset="-128"/>
          </a:endParaRPr>
        </a:p>
        <a:p>
          <a:r>
            <a:rPr kumimoji="1" lang="ja-JP" altLang="en-US" sz="800">
              <a:solidFill>
                <a:sysClr val="windowText" lastClr="000000"/>
              </a:solidFill>
              <a:latin typeface="HGｺﾞｼｯｸM" pitchFamily="49" charset="-128"/>
              <a:ea typeface="HGｺﾞｼｯｸM" pitchFamily="49" charset="-128"/>
              <a:cs typeface="+mn-cs"/>
            </a:rPr>
            <a:t>　　</a:t>
          </a:r>
          <a:r>
            <a:rPr kumimoji="1" lang="ja-JP" altLang="ja-JP" sz="800">
              <a:solidFill>
                <a:sysClr val="windowText" lastClr="000000"/>
              </a:solidFill>
              <a:latin typeface="HGｺﾞｼｯｸM" pitchFamily="49" charset="-128"/>
              <a:ea typeface="HGｺﾞｼｯｸM" pitchFamily="49" charset="-128"/>
              <a:cs typeface="+mn-cs"/>
            </a:rPr>
            <a:t>・旧児童手当分（</a:t>
          </a:r>
          <a:r>
            <a:rPr kumimoji="1" lang="en-US" altLang="ja-JP" sz="800">
              <a:solidFill>
                <a:sysClr val="windowText" lastClr="000000"/>
              </a:solidFill>
              <a:latin typeface="HGｺﾞｼｯｸM" pitchFamily="49" charset="-128"/>
              <a:ea typeface="HGｺﾞｼｯｸM" pitchFamily="49" charset="-128"/>
              <a:cs typeface="+mn-cs"/>
            </a:rPr>
            <a:t>10,000</a:t>
          </a:r>
          <a:r>
            <a:rPr kumimoji="1" lang="ja-JP" altLang="ja-JP" sz="800">
              <a:solidFill>
                <a:sysClr val="windowText" lastClr="000000"/>
              </a:solidFill>
              <a:latin typeface="HGｺﾞｼｯｸM" pitchFamily="49" charset="-128"/>
              <a:ea typeface="HGｺﾞｼｯｸM" pitchFamily="49" charset="-128"/>
              <a:cs typeface="+mn-cs"/>
            </a:rPr>
            <a:t>円）　　国 </a:t>
          </a:r>
          <a:r>
            <a:rPr kumimoji="1" lang="en-US" altLang="ja-JP" sz="800">
              <a:solidFill>
                <a:sysClr val="windowText" lastClr="000000"/>
              </a:solidFill>
              <a:latin typeface="HGｺﾞｼｯｸM" pitchFamily="49" charset="-128"/>
              <a:ea typeface="HGｺﾞｼｯｸM" pitchFamily="49" charset="-128"/>
              <a:cs typeface="+mn-cs"/>
            </a:rPr>
            <a:t>1/3 </a:t>
          </a:r>
          <a:r>
            <a:rPr kumimoji="1" lang="ja-JP" altLang="ja-JP" sz="800">
              <a:solidFill>
                <a:sysClr val="windowText" lastClr="000000"/>
              </a:solidFill>
              <a:latin typeface="HGｺﾞｼｯｸM" pitchFamily="49" charset="-128"/>
              <a:ea typeface="HGｺﾞｼｯｸM" pitchFamily="49" charset="-128"/>
              <a:cs typeface="+mn-cs"/>
            </a:rPr>
            <a:t>　　地方 </a:t>
          </a:r>
          <a:r>
            <a:rPr kumimoji="1" lang="en-US" altLang="ja-JP" sz="800">
              <a:solidFill>
                <a:sysClr val="windowText" lastClr="000000"/>
              </a:solidFill>
              <a:latin typeface="HGｺﾞｼｯｸM" pitchFamily="49" charset="-128"/>
              <a:ea typeface="HGｺﾞｼｯｸM" pitchFamily="49" charset="-128"/>
              <a:cs typeface="+mn-cs"/>
            </a:rPr>
            <a:t>2/3</a:t>
          </a:r>
          <a:endParaRPr lang="ja-JP" altLang="ja-JP" sz="800">
            <a:solidFill>
              <a:sysClr val="windowText" lastClr="000000"/>
            </a:solidFill>
            <a:latin typeface="HGｺﾞｼｯｸM" pitchFamily="49" charset="-128"/>
            <a:ea typeface="HGｺﾞｼｯｸM" pitchFamily="49" charset="-128"/>
          </a:endParaRPr>
        </a:p>
        <a:p>
          <a:r>
            <a:rPr kumimoji="1" lang="ja-JP" altLang="ja-JP" sz="800">
              <a:solidFill>
                <a:sysClr val="windowText" lastClr="000000"/>
              </a:solidFill>
              <a:latin typeface="HGｺﾞｼｯｸM" pitchFamily="49" charset="-128"/>
              <a:ea typeface="HGｺﾞｼｯｸM" pitchFamily="49" charset="-128"/>
              <a:cs typeface="+mn-cs"/>
            </a:rPr>
            <a:t>　　・上積み分（</a:t>
          </a:r>
          <a:r>
            <a:rPr kumimoji="1" lang="en-US" altLang="ja-JP" sz="800">
              <a:solidFill>
                <a:sysClr val="windowText" lastClr="000000"/>
              </a:solidFill>
              <a:latin typeface="HGｺﾞｼｯｸM" pitchFamily="49" charset="-128"/>
              <a:ea typeface="HGｺﾞｼｯｸM" pitchFamily="49" charset="-128"/>
              <a:cs typeface="+mn-cs"/>
            </a:rPr>
            <a:t>3,000</a:t>
          </a:r>
          <a:r>
            <a:rPr kumimoji="1" lang="ja-JP" altLang="ja-JP" sz="800">
              <a:solidFill>
                <a:sysClr val="windowText" lastClr="000000"/>
              </a:solidFill>
              <a:latin typeface="HGｺﾞｼｯｸM" pitchFamily="49" charset="-128"/>
              <a:ea typeface="HGｺﾞｼｯｸM" pitchFamily="49" charset="-128"/>
              <a:cs typeface="+mn-cs"/>
            </a:rPr>
            <a:t>円）　　　　</a:t>
          </a:r>
          <a:r>
            <a:rPr kumimoji="1" lang="ja-JP" altLang="ja-JP" sz="800" baseline="0">
              <a:solidFill>
                <a:sysClr val="windowText" lastClr="000000"/>
              </a:solidFill>
              <a:latin typeface="HGｺﾞｼｯｸM" pitchFamily="49" charset="-128"/>
              <a:ea typeface="HGｺﾞｼｯｸM" pitchFamily="49" charset="-128"/>
              <a:cs typeface="+mn-cs"/>
            </a:rPr>
            <a:t> </a:t>
          </a:r>
          <a:r>
            <a:rPr kumimoji="1" lang="ja-JP" altLang="ja-JP" sz="800">
              <a:solidFill>
                <a:sysClr val="windowText" lastClr="000000"/>
              </a:solidFill>
              <a:latin typeface="HGｺﾞｼｯｸM" pitchFamily="49" charset="-128"/>
              <a:ea typeface="HGｺﾞｼｯｸM" pitchFamily="49" charset="-128"/>
              <a:cs typeface="+mn-cs"/>
            </a:rPr>
            <a:t>国</a:t>
          </a:r>
          <a:r>
            <a:rPr kumimoji="1" lang="en-US" altLang="ja-JP" sz="800">
              <a:solidFill>
                <a:sysClr val="windowText" lastClr="000000"/>
              </a:solidFill>
              <a:latin typeface="HGｺﾞｼｯｸM" pitchFamily="49" charset="-128"/>
              <a:ea typeface="HGｺﾞｼｯｸM" pitchFamily="49" charset="-128"/>
              <a:cs typeface="+mn-cs"/>
            </a:rPr>
            <a:t>10/10</a:t>
          </a:r>
        </a:p>
        <a:p>
          <a:r>
            <a:rPr kumimoji="1" lang="ja-JP" altLang="en-US" sz="800">
              <a:solidFill>
                <a:sysClr val="windowText" lastClr="000000"/>
              </a:solidFill>
              <a:latin typeface="HGｺﾞｼｯｸM" pitchFamily="49" charset="-128"/>
              <a:ea typeface="HGｺﾞｼｯｸM" pitchFamily="49" charset="-128"/>
              <a:cs typeface="+mn-cs"/>
            </a:rPr>
            <a:t>　（中学生）</a:t>
          </a:r>
          <a:endParaRPr kumimoji="1" lang="en-US" altLang="ja-JP" sz="800">
            <a:solidFill>
              <a:sysClr val="windowText" lastClr="000000"/>
            </a:solidFill>
            <a:latin typeface="HGｺﾞｼｯｸM" pitchFamily="49" charset="-128"/>
            <a:ea typeface="HGｺﾞｼｯｸM" pitchFamily="49" charset="-128"/>
            <a:cs typeface="+mn-cs"/>
          </a:endParaRPr>
        </a:p>
        <a:p>
          <a:r>
            <a:rPr kumimoji="1" lang="ja-JP" altLang="en-US" sz="800">
              <a:solidFill>
                <a:sysClr val="windowText" lastClr="000000"/>
              </a:solidFill>
              <a:latin typeface="HGｺﾞｼｯｸM" pitchFamily="49" charset="-128"/>
              <a:ea typeface="HGｺﾞｼｯｸM" pitchFamily="49" charset="-128"/>
              <a:cs typeface="+mn-cs"/>
            </a:rPr>
            <a:t>　　・上積み分（</a:t>
          </a:r>
          <a:r>
            <a:rPr kumimoji="1" lang="en-US" altLang="ja-JP" sz="800">
              <a:solidFill>
                <a:sysClr val="windowText" lastClr="000000"/>
              </a:solidFill>
              <a:latin typeface="HGｺﾞｼｯｸM" pitchFamily="49" charset="-128"/>
              <a:ea typeface="HGｺﾞｼｯｸM" pitchFamily="49" charset="-128"/>
              <a:cs typeface="+mn-cs"/>
            </a:rPr>
            <a:t>13,000</a:t>
          </a:r>
          <a:r>
            <a:rPr kumimoji="1" lang="ja-JP" altLang="en-US" sz="800">
              <a:solidFill>
                <a:sysClr val="windowText" lastClr="000000"/>
              </a:solidFill>
              <a:latin typeface="HGｺﾞｼｯｸM" pitchFamily="49" charset="-128"/>
              <a:ea typeface="HGｺﾞｼｯｸM" pitchFamily="49" charset="-128"/>
              <a:cs typeface="+mn-cs"/>
            </a:rPr>
            <a:t>円）　　　　国</a:t>
          </a:r>
          <a:r>
            <a:rPr kumimoji="1" lang="en-US" altLang="ja-JP" sz="800">
              <a:solidFill>
                <a:sysClr val="windowText" lastClr="000000"/>
              </a:solidFill>
              <a:latin typeface="HGｺﾞｼｯｸM" pitchFamily="49" charset="-128"/>
              <a:ea typeface="HGｺﾞｼｯｸM" pitchFamily="49" charset="-128"/>
              <a:cs typeface="+mn-cs"/>
            </a:rPr>
            <a:t>10/10</a:t>
          </a:r>
          <a:endParaRPr lang="ja-JP" altLang="ja-JP" sz="800">
            <a:solidFill>
              <a:sysClr val="windowText" lastClr="000000"/>
            </a:solidFill>
            <a:latin typeface="HGｺﾞｼｯｸM" pitchFamily="49" charset="-128"/>
            <a:ea typeface="HGｺﾞｼｯｸM" pitchFamily="49" charset="-128"/>
          </a:endParaRPr>
        </a:p>
      </xdr:txBody>
    </xdr:sp>
    <xdr:clientData/>
  </xdr:twoCellAnchor>
  <xdr:twoCellAnchor>
    <xdr:from>
      <xdr:col>0</xdr:col>
      <xdr:colOff>114301</xdr:colOff>
      <xdr:row>37</xdr:row>
      <xdr:rowOff>104774</xdr:rowOff>
    </xdr:from>
    <xdr:to>
      <xdr:col>7</xdr:col>
      <xdr:colOff>504825</xdr:colOff>
      <xdr:row>52</xdr:row>
      <xdr:rowOff>28574</xdr:rowOff>
    </xdr:to>
    <xdr:sp macro="" textlink="">
      <xdr:nvSpPr>
        <xdr:cNvPr id="4" name="正方形/長方形 3"/>
        <xdr:cNvSpPr/>
      </xdr:nvSpPr>
      <xdr:spPr>
        <a:xfrm>
          <a:off x="114301" y="5543549"/>
          <a:ext cx="4981574" cy="2066925"/>
        </a:xfrm>
        <a:prstGeom prst="rect">
          <a:avLst/>
        </a:prstGeom>
        <a:noFill/>
        <a:ln w="15875"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nchorCtr="0"/>
        <a:lstStyle/>
        <a:p>
          <a:pPr algn="l"/>
          <a:r>
            <a:rPr kumimoji="1" lang="en-US" altLang="ja-JP" sz="800">
              <a:solidFill>
                <a:sysClr val="windowText" lastClr="000000"/>
              </a:solidFill>
              <a:latin typeface="HGｺﾞｼｯｸM" pitchFamily="49" charset="-128"/>
              <a:ea typeface="HGｺﾞｼｯｸM" pitchFamily="49" charset="-128"/>
            </a:rPr>
            <a:t>【</a:t>
          </a:r>
          <a:r>
            <a:rPr kumimoji="1" lang="ja-JP" altLang="en-US" sz="800">
              <a:solidFill>
                <a:sysClr val="windowText" lastClr="000000"/>
              </a:solidFill>
              <a:latin typeface="HGｺﾞｼｯｸM" pitchFamily="49" charset="-128"/>
              <a:ea typeface="HGｺﾞｼｯｸM" pitchFamily="49" charset="-128"/>
            </a:rPr>
            <a:t>公務員</a:t>
          </a:r>
          <a:r>
            <a:rPr kumimoji="1" lang="en-US" altLang="ja-JP" sz="800">
              <a:solidFill>
                <a:sysClr val="windowText" lastClr="000000"/>
              </a:solidFill>
              <a:latin typeface="HGｺﾞｼｯｸM" pitchFamily="49" charset="-128"/>
              <a:ea typeface="HGｺﾞｼｯｸM" pitchFamily="49" charset="-128"/>
            </a:rPr>
            <a:t>】</a:t>
          </a:r>
        </a:p>
        <a:p>
          <a:pPr algn="l"/>
          <a:r>
            <a:rPr kumimoji="1" lang="ja-JP" altLang="en-US" sz="800">
              <a:solidFill>
                <a:sysClr val="windowText" lastClr="000000"/>
              </a:solidFill>
              <a:latin typeface="HGｺﾞｼｯｸM" pitchFamily="49" charset="-128"/>
              <a:ea typeface="HGｺﾞｼｯｸM" pitchFamily="49" charset="-128"/>
            </a:rPr>
            <a:t>　（</a:t>
          </a:r>
          <a:r>
            <a:rPr kumimoji="1" lang="en-US" altLang="ja-JP" sz="800">
              <a:solidFill>
                <a:sysClr val="windowText" lastClr="000000"/>
              </a:solidFill>
              <a:latin typeface="HGｺﾞｼｯｸM" pitchFamily="49" charset="-128"/>
              <a:ea typeface="HGｺﾞｼｯｸM" pitchFamily="49" charset="-128"/>
            </a:rPr>
            <a:t>3</a:t>
          </a:r>
          <a:r>
            <a:rPr kumimoji="1" lang="ja-JP" altLang="en-US" sz="800">
              <a:solidFill>
                <a:sysClr val="windowText" lastClr="000000"/>
              </a:solidFill>
              <a:latin typeface="HGｺﾞｼｯｸM" pitchFamily="49" charset="-128"/>
              <a:ea typeface="HGｺﾞｼｯｸM" pitchFamily="49" charset="-128"/>
            </a:rPr>
            <a:t>歳未満）</a:t>
          </a:r>
          <a:endParaRPr kumimoji="1" lang="en-US" altLang="ja-JP" sz="800">
            <a:solidFill>
              <a:sysClr val="windowText" lastClr="000000"/>
            </a:solidFill>
            <a:latin typeface="HGｺﾞｼｯｸM" pitchFamily="49" charset="-128"/>
            <a:ea typeface="HGｺﾞｼｯｸM" pitchFamily="49" charset="-128"/>
          </a:endParaRPr>
        </a:p>
        <a:p>
          <a:pPr algn="l"/>
          <a:r>
            <a:rPr kumimoji="1" lang="ja-JP" altLang="en-US" sz="800">
              <a:solidFill>
                <a:sysClr val="windowText" lastClr="000000"/>
              </a:solidFill>
              <a:latin typeface="HGｺﾞｼｯｸM" pitchFamily="49" charset="-128"/>
              <a:ea typeface="HGｺﾞｼｯｸM" pitchFamily="49" charset="-128"/>
            </a:rPr>
            <a:t>　　・旧児童手当分（</a:t>
          </a:r>
          <a:r>
            <a:rPr kumimoji="1" lang="en-US" altLang="ja-JP" sz="800">
              <a:solidFill>
                <a:sysClr val="windowText" lastClr="000000"/>
              </a:solidFill>
              <a:latin typeface="HGｺﾞｼｯｸM" pitchFamily="49" charset="-128"/>
              <a:ea typeface="HGｺﾞｼｯｸM" pitchFamily="49" charset="-128"/>
            </a:rPr>
            <a:t>10,000</a:t>
          </a:r>
          <a:r>
            <a:rPr kumimoji="1" lang="ja-JP" altLang="en-US" sz="800">
              <a:solidFill>
                <a:sysClr val="windowText" lastClr="000000"/>
              </a:solidFill>
              <a:latin typeface="HGｺﾞｼｯｸM" pitchFamily="49" charset="-128"/>
              <a:ea typeface="HGｺﾞｼｯｸM" pitchFamily="49" charset="-128"/>
            </a:rPr>
            <a:t>円）　　国家公務員分　国 </a:t>
          </a:r>
          <a:r>
            <a:rPr kumimoji="1" lang="en-US" altLang="ja-JP" sz="800">
              <a:solidFill>
                <a:sysClr val="windowText" lastClr="000000"/>
              </a:solidFill>
              <a:latin typeface="HGｺﾞｼｯｸM" pitchFamily="49" charset="-128"/>
              <a:ea typeface="HGｺﾞｼｯｸM" pitchFamily="49" charset="-128"/>
            </a:rPr>
            <a:t>10/10</a:t>
          </a:r>
          <a:r>
            <a:rPr kumimoji="1" lang="ja-JP" altLang="en-US" sz="800">
              <a:solidFill>
                <a:sysClr val="windowText" lastClr="000000"/>
              </a:solidFill>
              <a:latin typeface="HGｺﾞｼｯｸM" pitchFamily="49" charset="-128"/>
              <a:ea typeface="HGｺﾞｼｯｸM" pitchFamily="49" charset="-128"/>
            </a:rPr>
            <a:t>　 地方公務員分　地方 </a:t>
          </a:r>
          <a:r>
            <a:rPr kumimoji="1" lang="en-US" altLang="ja-JP" sz="800">
              <a:solidFill>
                <a:sysClr val="windowText" lastClr="000000"/>
              </a:solidFill>
              <a:latin typeface="HGｺﾞｼｯｸM" pitchFamily="49" charset="-128"/>
              <a:ea typeface="HGｺﾞｼｯｸM" pitchFamily="49" charset="-128"/>
            </a:rPr>
            <a:t>10/10</a:t>
          </a:r>
        </a:p>
        <a:p>
          <a:pPr algn="l"/>
          <a:r>
            <a:rPr kumimoji="1" lang="ja-JP" altLang="en-US" sz="800">
              <a:solidFill>
                <a:sysClr val="windowText" lastClr="000000"/>
              </a:solidFill>
              <a:latin typeface="HGｺﾞｼｯｸM" pitchFamily="49" charset="-128"/>
              <a:ea typeface="HGｺﾞｼｯｸM" pitchFamily="49" charset="-128"/>
            </a:rPr>
            <a:t>　　・上積み分（</a:t>
          </a:r>
          <a:r>
            <a:rPr kumimoji="1" lang="en-US" altLang="ja-JP" sz="800">
              <a:solidFill>
                <a:sysClr val="windowText" lastClr="000000"/>
              </a:solidFill>
              <a:latin typeface="HGｺﾞｼｯｸM" pitchFamily="49" charset="-128"/>
              <a:ea typeface="HGｺﾞｼｯｸM" pitchFamily="49" charset="-128"/>
            </a:rPr>
            <a:t>3,000</a:t>
          </a:r>
          <a:r>
            <a:rPr kumimoji="1" lang="ja-JP" altLang="en-US" sz="800">
              <a:solidFill>
                <a:sysClr val="windowText" lastClr="000000"/>
              </a:solidFill>
              <a:latin typeface="HGｺﾞｼｯｸM" pitchFamily="49" charset="-128"/>
              <a:ea typeface="HGｺﾞｼｯｸM" pitchFamily="49" charset="-128"/>
            </a:rPr>
            <a:t>円）　　　　</a:t>
          </a:r>
          <a:r>
            <a:rPr kumimoji="1" lang="ja-JP" altLang="en-US" sz="800" baseline="0">
              <a:solidFill>
                <a:sysClr val="windowText" lastClr="000000"/>
              </a:solidFill>
              <a:latin typeface="HGｺﾞｼｯｸM" pitchFamily="49" charset="-128"/>
              <a:ea typeface="HGｺﾞｼｯｸM" pitchFamily="49" charset="-128"/>
            </a:rPr>
            <a:t> 国家公務員分　</a:t>
          </a:r>
          <a:r>
            <a:rPr kumimoji="1" lang="ja-JP" altLang="en-US" sz="800">
              <a:solidFill>
                <a:sysClr val="windowText" lastClr="000000"/>
              </a:solidFill>
              <a:latin typeface="HGｺﾞｼｯｸM" pitchFamily="49" charset="-128"/>
              <a:ea typeface="HGｺﾞｼｯｸM" pitchFamily="49" charset="-128"/>
            </a:rPr>
            <a:t>国 </a:t>
          </a:r>
          <a:r>
            <a:rPr kumimoji="1" lang="en-US" altLang="ja-JP" sz="800">
              <a:solidFill>
                <a:sysClr val="windowText" lastClr="000000"/>
              </a:solidFill>
              <a:latin typeface="HGｺﾞｼｯｸM" pitchFamily="49" charset="-128"/>
              <a:ea typeface="HGｺﾞｼｯｸM" pitchFamily="49" charset="-128"/>
            </a:rPr>
            <a:t>10/10</a:t>
          </a:r>
          <a:r>
            <a:rPr kumimoji="1" lang="ja-JP" altLang="en-US" sz="800">
              <a:solidFill>
                <a:sysClr val="windowText" lastClr="000000"/>
              </a:solidFill>
              <a:latin typeface="HGｺﾞｼｯｸM" pitchFamily="49" charset="-128"/>
              <a:ea typeface="HGｺﾞｼｯｸM" pitchFamily="49" charset="-128"/>
            </a:rPr>
            <a:t>　</a:t>
          </a:r>
          <a:r>
            <a:rPr kumimoji="1" lang="ja-JP" altLang="en-US" sz="800" baseline="0">
              <a:solidFill>
                <a:sysClr val="windowText" lastClr="000000"/>
              </a:solidFill>
              <a:latin typeface="HGｺﾞｼｯｸM" pitchFamily="49" charset="-128"/>
              <a:ea typeface="HGｺﾞｼｯｸM" pitchFamily="49" charset="-128"/>
            </a:rPr>
            <a:t> 地方公務員分　</a:t>
          </a:r>
          <a:r>
            <a:rPr kumimoji="1" lang="ja-JP" altLang="en-US" sz="800">
              <a:solidFill>
                <a:sysClr val="windowText" lastClr="000000"/>
              </a:solidFill>
              <a:latin typeface="HGｺﾞｼｯｸM" pitchFamily="49" charset="-128"/>
              <a:ea typeface="HGｺﾞｼｯｸM" pitchFamily="49" charset="-128"/>
            </a:rPr>
            <a:t>地方 </a:t>
          </a:r>
          <a:r>
            <a:rPr kumimoji="1" lang="en-US" altLang="ja-JP" sz="800">
              <a:solidFill>
                <a:sysClr val="windowText" lastClr="000000"/>
              </a:solidFill>
              <a:latin typeface="HGｺﾞｼｯｸM" pitchFamily="49" charset="-128"/>
              <a:ea typeface="HGｺﾞｼｯｸM" pitchFamily="49" charset="-128"/>
            </a:rPr>
            <a:t>10/10</a:t>
          </a:r>
        </a:p>
        <a:p>
          <a:pPr algn="l"/>
          <a:r>
            <a:rPr kumimoji="1" lang="ja-JP" altLang="en-US" sz="800">
              <a:solidFill>
                <a:sysClr val="windowText" lastClr="000000"/>
              </a:solidFill>
              <a:latin typeface="HGｺﾞｼｯｸM" pitchFamily="49" charset="-128"/>
              <a:ea typeface="HGｺﾞｼｯｸM" pitchFamily="49" charset="-128"/>
            </a:rPr>
            <a:t>　（</a:t>
          </a:r>
          <a:r>
            <a:rPr kumimoji="1" lang="en-US" altLang="ja-JP" sz="800">
              <a:solidFill>
                <a:sysClr val="windowText" lastClr="000000"/>
              </a:solidFill>
              <a:latin typeface="HGｺﾞｼｯｸM" pitchFamily="49" charset="-128"/>
              <a:ea typeface="HGｺﾞｼｯｸM" pitchFamily="49" charset="-128"/>
            </a:rPr>
            <a:t>3</a:t>
          </a:r>
          <a:r>
            <a:rPr kumimoji="1" lang="ja-JP" altLang="en-US" sz="800">
              <a:solidFill>
                <a:sysClr val="windowText" lastClr="000000"/>
              </a:solidFill>
              <a:latin typeface="HGｺﾞｼｯｸM" pitchFamily="49" charset="-128"/>
              <a:ea typeface="HGｺﾞｼｯｸM" pitchFamily="49" charset="-128"/>
            </a:rPr>
            <a:t>歳～小学校修了まで）</a:t>
          </a:r>
          <a:endParaRPr kumimoji="1" lang="en-US" altLang="ja-JP" sz="800">
            <a:solidFill>
              <a:sysClr val="windowText" lastClr="000000"/>
            </a:solidFill>
            <a:latin typeface="HGｺﾞｼｯｸM" pitchFamily="49" charset="-128"/>
            <a:ea typeface="HGｺﾞｼｯｸM" pitchFamily="49" charset="-128"/>
          </a:endParaRPr>
        </a:p>
        <a:p>
          <a:pPr algn="l"/>
          <a:r>
            <a:rPr kumimoji="1" lang="ja-JP" altLang="en-US" sz="800">
              <a:solidFill>
                <a:sysClr val="windowText" lastClr="000000"/>
              </a:solidFill>
              <a:latin typeface="HGｺﾞｼｯｸM" pitchFamily="49" charset="-128"/>
              <a:ea typeface="HGｺﾞｼｯｸM" pitchFamily="49" charset="-128"/>
            </a:rPr>
            <a:t>　　［第</a:t>
          </a:r>
          <a:r>
            <a:rPr kumimoji="1" lang="en-US" altLang="ja-JP" sz="800">
              <a:solidFill>
                <a:sysClr val="windowText" lastClr="000000"/>
              </a:solidFill>
              <a:latin typeface="HGｺﾞｼｯｸM" pitchFamily="49" charset="-128"/>
              <a:ea typeface="HGｺﾞｼｯｸM" pitchFamily="49" charset="-128"/>
            </a:rPr>
            <a:t>1</a:t>
          </a:r>
          <a:r>
            <a:rPr kumimoji="1" lang="ja-JP" altLang="en-US" sz="800">
              <a:solidFill>
                <a:sysClr val="windowText" lastClr="000000"/>
              </a:solidFill>
              <a:latin typeface="HGｺﾞｼｯｸM" pitchFamily="49" charset="-128"/>
              <a:ea typeface="HGｺﾞｼｯｸM" pitchFamily="49" charset="-128"/>
            </a:rPr>
            <a:t>・</a:t>
          </a:r>
          <a:r>
            <a:rPr kumimoji="1" lang="en-US" altLang="ja-JP" sz="800">
              <a:solidFill>
                <a:sysClr val="windowText" lastClr="000000"/>
              </a:solidFill>
              <a:latin typeface="HGｺﾞｼｯｸM" pitchFamily="49" charset="-128"/>
              <a:ea typeface="HGｺﾞｼｯｸM" pitchFamily="49" charset="-128"/>
            </a:rPr>
            <a:t>2</a:t>
          </a:r>
          <a:r>
            <a:rPr kumimoji="1" lang="ja-JP" altLang="en-US" sz="800">
              <a:solidFill>
                <a:sysClr val="windowText" lastClr="000000"/>
              </a:solidFill>
              <a:latin typeface="HGｺﾞｼｯｸM" pitchFamily="49" charset="-128"/>
              <a:ea typeface="HGｺﾞｼｯｸM" pitchFamily="49" charset="-128"/>
            </a:rPr>
            <a:t>子］</a:t>
          </a:r>
          <a:endParaRPr kumimoji="1" lang="en-US" altLang="ja-JP" sz="800">
            <a:solidFill>
              <a:sysClr val="windowText" lastClr="000000"/>
            </a:solidFill>
            <a:latin typeface="HGｺﾞｼｯｸM" pitchFamily="49" charset="-128"/>
            <a:ea typeface="HGｺﾞｼｯｸM" pitchFamily="49" charset="-128"/>
          </a:endParaRPr>
        </a:p>
        <a:p>
          <a:pPr algn="l"/>
          <a:r>
            <a:rPr kumimoji="1" lang="ja-JP" altLang="en-US" sz="800">
              <a:solidFill>
                <a:sysClr val="windowText" lastClr="000000"/>
              </a:solidFill>
              <a:latin typeface="HGｺﾞｼｯｸM" pitchFamily="49" charset="-128"/>
              <a:ea typeface="HGｺﾞｼｯｸM" pitchFamily="49" charset="-128"/>
            </a:rPr>
            <a:t>　　・旧児童手当分（</a:t>
          </a:r>
          <a:r>
            <a:rPr kumimoji="1" lang="en-US" altLang="ja-JP" sz="800">
              <a:solidFill>
                <a:sysClr val="windowText" lastClr="000000"/>
              </a:solidFill>
              <a:latin typeface="HGｺﾞｼｯｸM" pitchFamily="49" charset="-128"/>
              <a:ea typeface="HGｺﾞｼｯｸM" pitchFamily="49" charset="-128"/>
            </a:rPr>
            <a:t>5,000</a:t>
          </a:r>
          <a:r>
            <a:rPr kumimoji="1" lang="ja-JP" altLang="en-US" sz="800">
              <a:solidFill>
                <a:sysClr val="windowText" lastClr="000000"/>
              </a:solidFill>
              <a:latin typeface="HGｺﾞｼｯｸM" pitchFamily="49" charset="-128"/>
              <a:ea typeface="HGｺﾞｼｯｸM" pitchFamily="49" charset="-128"/>
            </a:rPr>
            <a:t>円）　　 国家公務員分　国 </a:t>
          </a:r>
          <a:r>
            <a:rPr kumimoji="1" lang="en-US" altLang="ja-JP" sz="800">
              <a:solidFill>
                <a:sysClr val="windowText" lastClr="000000"/>
              </a:solidFill>
              <a:latin typeface="HGｺﾞｼｯｸM" pitchFamily="49" charset="-128"/>
              <a:ea typeface="HGｺﾞｼｯｸM" pitchFamily="49" charset="-128"/>
            </a:rPr>
            <a:t>10/10</a:t>
          </a:r>
          <a:r>
            <a:rPr kumimoji="1" lang="ja-JP" altLang="en-US" sz="800">
              <a:solidFill>
                <a:sysClr val="windowText" lastClr="000000"/>
              </a:solidFill>
              <a:latin typeface="HGｺﾞｼｯｸM" pitchFamily="49" charset="-128"/>
              <a:ea typeface="HGｺﾞｼｯｸM" pitchFamily="49" charset="-128"/>
            </a:rPr>
            <a:t>　</a:t>
          </a:r>
          <a:r>
            <a:rPr kumimoji="1" lang="ja-JP" altLang="en-US" sz="800" baseline="0">
              <a:solidFill>
                <a:sysClr val="windowText" lastClr="000000"/>
              </a:solidFill>
              <a:latin typeface="HGｺﾞｼｯｸM" pitchFamily="49" charset="-128"/>
              <a:ea typeface="HGｺﾞｼｯｸM" pitchFamily="49" charset="-128"/>
            </a:rPr>
            <a:t> 地方公務員分　</a:t>
          </a:r>
          <a:r>
            <a:rPr kumimoji="1" lang="ja-JP" altLang="en-US" sz="800">
              <a:solidFill>
                <a:sysClr val="windowText" lastClr="000000"/>
              </a:solidFill>
              <a:latin typeface="HGｺﾞｼｯｸM" pitchFamily="49" charset="-128"/>
              <a:ea typeface="HGｺﾞｼｯｸM" pitchFamily="49" charset="-128"/>
            </a:rPr>
            <a:t>地方 </a:t>
          </a:r>
          <a:r>
            <a:rPr kumimoji="1" lang="en-US" altLang="ja-JP" sz="800">
              <a:solidFill>
                <a:sysClr val="windowText" lastClr="000000"/>
              </a:solidFill>
              <a:latin typeface="HGｺﾞｼｯｸM" pitchFamily="49" charset="-128"/>
              <a:ea typeface="HGｺﾞｼｯｸM" pitchFamily="49" charset="-128"/>
            </a:rPr>
            <a:t>10/10</a:t>
          </a:r>
        </a:p>
        <a:p>
          <a:pPr algn="l"/>
          <a:r>
            <a:rPr kumimoji="1" lang="ja-JP" altLang="en-US" sz="800">
              <a:solidFill>
                <a:sysClr val="windowText" lastClr="000000"/>
              </a:solidFill>
              <a:latin typeface="HGｺﾞｼｯｸM" pitchFamily="49" charset="-128"/>
              <a:ea typeface="HGｺﾞｼｯｸM" pitchFamily="49" charset="-128"/>
            </a:rPr>
            <a:t>　　・上積み分（</a:t>
          </a:r>
          <a:r>
            <a:rPr kumimoji="1" lang="en-US" altLang="ja-JP" sz="800">
              <a:solidFill>
                <a:sysClr val="windowText" lastClr="000000"/>
              </a:solidFill>
              <a:latin typeface="HGｺﾞｼｯｸM" pitchFamily="49" charset="-128"/>
              <a:ea typeface="HGｺﾞｼｯｸM" pitchFamily="49" charset="-128"/>
            </a:rPr>
            <a:t>8,000</a:t>
          </a:r>
          <a:r>
            <a:rPr kumimoji="1" lang="ja-JP" altLang="en-US" sz="800">
              <a:solidFill>
                <a:sysClr val="windowText" lastClr="000000"/>
              </a:solidFill>
              <a:latin typeface="HGｺﾞｼｯｸM" pitchFamily="49" charset="-128"/>
              <a:ea typeface="HGｺﾞｼｯｸM" pitchFamily="49" charset="-128"/>
            </a:rPr>
            <a:t>円）　　　　 国家公務員分　国 </a:t>
          </a:r>
          <a:r>
            <a:rPr kumimoji="1" lang="en-US" altLang="ja-JP" sz="800">
              <a:solidFill>
                <a:sysClr val="windowText" lastClr="000000"/>
              </a:solidFill>
              <a:latin typeface="HGｺﾞｼｯｸM" pitchFamily="49" charset="-128"/>
              <a:ea typeface="HGｺﾞｼｯｸM" pitchFamily="49" charset="-128"/>
            </a:rPr>
            <a:t>10/10</a:t>
          </a:r>
          <a:r>
            <a:rPr kumimoji="1" lang="ja-JP" altLang="en-US" sz="800">
              <a:solidFill>
                <a:sysClr val="windowText" lastClr="000000"/>
              </a:solidFill>
              <a:latin typeface="HGｺﾞｼｯｸM" pitchFamily="49" charset="-128"/>
              <a:ea typeface="HGｺﾞｼｯｸM" pitchFamily="49" charset="-128"/>
            </a:rPr>
            <a:t>　 地方公務員分  地方 </a:t>
          </a:r>
          <a:r>
            <a:rPr kumimoji="1" lang="en-US" altLang="ja-JP" sz="800">
              <a:solidFill>
                <a:sysClr val="windowText" lastClr="000000"/>
              </a:solidFill>
              <a:latin typeface="HGｺﾞｼｯｸM" pitchFamily="49" charset="-128"/>
              <a:ea typeface="HGｺﾞｼｯｸM" pitchFamily="49" charset="-128"/>
            </a:rPr>
            <a:t>10/10</a:t>
          </a:r>
        </a:p>
        <a:p>
          <a:r>
            <a:rPr kumimoji="1" lang="ja-JP" altLang="en-US" sz="800">
              <a:solidFill>
                <a:sysClr val="windowText" lastClr="000000"/>
              </a:solidFill>
              <a:latin typeface="HGｺﾞｼｯｸM" pitchFamily="49" charset="-128"/>
              <a:ea typeface="HGｺﾞｼｯｸM" pitchFamily="49" charset="-128"/>
            </a:rPr>
            <a:t>　　［第</a:t>
          </a:r>
          <a:r>
            <a:rPr kumimoji="1" lang="en-US" altLang="ja-JP" sz="800">
              <a:solidFill>
                <a:sysClr val="windowText" lastClr="000000"/>
              </a:solidFill>
              <a:latin typeface="HGｺﾞｼｯｸM" pitchFamily="49" charset="-128"/>
              <a:ea typeface="HGｺﾞｼｯｸM" pitchFamily="49" charset="-128"/>
            </a:rPr>
            <a:t>3</a:t>
          </a:r>
          <a:r>
            <a:rPr kumimoji="1" lang="ja-JP" altLang="en-US" sz="800">
              <a:solidFill>
                <a:sysClr val="windowText" lastClr="000000"/>
              </a:solidFill>
              <a:latin typeface="HGｺﾞｼｯｸM" pitchFamily="49" charset="-128"/>
              <a:ea typeface="HGｺﾞｼｯｸM" pitchFamily="49" charset="-128"/>
            </a:rPr>
            <a:t>子］</a:t>
          </a:r>
          <a:endParaRPr kumimoji="1" lang="en-US" altLang="ja-JP" sz="800">
            <a:solidFill>
              <a:sysClr val="windowText" lastClr="000000"/>
            </a:solidFill>
            <a:latin typeface="HGｺﾞｼｯｸM" pitchFamily="49" charset="-128"/>
            <a:ea typeface="HGｺﾞｼｯｸM" pitchFamily="49" charset="-128"/>
          </a:endParaRPr>
        </a:p>
        <a:p>
          <a:r>
            <a:rPr kumimoji="1" lang="ja-JP" altLang="en-US" sz="800">
              <a:solidFill>
                <a:sysClr val="windowText" lastClr="000000"/>
              </a:solidFill>
              <a:latin typeface="HGｺﾞｼｯｸM" pitchFamily="49" charset="-128"/>
              <a:ea typeface="HGｺﾞｼｯｸM" pitchFamily="49" charset="-128"/>
              <a:cs typeface="+mn-cs"/>
            </a:rPr>
            <a:t>　　</a:t>
          </a:r>
          <a:r>
            <a:rPr kumimoji="1" lang="ja-JP" altLang="ja-JP" sz="800">
              <a:solidFill>
                <a:sysClr val="windowText" lastClr="000000"/>
              </a:solidFill>
              <a:latin typeface="HGｺﾞｼｯｸM" pitchFamily="49" charset="-128"/>
              <a:ea typeface="HGｺﾞｼｯｸM" pitchFamily="49" charset="-128"/>
              <a:cs typeface="+mn-cs"/>
            </a:rPr>
            <a:t>・旧児童手当分（</a:t>
          </a:r>
          <a:r>
            <a:rPr kumimoji="1" lang="en-US" altLang="ja-JP" sz="800">
              <a:solidFill>
                <a:sysClr val="windowText" lastClr="000000"/>
              </a:solidFill>
              <a:latin typeface="HGｺﾞｼｯｸM" pitchFamily="49" charset="-128"/>
              <a:ea typeface="HGｺﾞｼｯｸM" pitchFamily="49" charset="-128"/>
              <a:cs typeface="+mn-cs"/>
            </a:rPr>
            <a:t>10,000</a:t>
          </a:r>
          <a:r>
            <a:rPr kumimoji="1" lang="ja-JP" altLang="ja-JP" sz="800">
              <a:solidFill>
                <a:sysClr val="windowText" lastClr="000000"/>
              </a:solidFill>
              <a:latin typeface="HGｺﾞｼｯｸM" pitchFamily="49" charset="-128"/>
              <a:ea typeface="HGｺﾞｼｯｸM" pitchFamily="49" charset="-128"/>
              <a:cs typeface="+mn-cs"/>
            </a:rPr>
            <a:t>円）　　</a:t>
          </a:r>
          <a:r>
            <a:rPr kumimoji="1" lang="ja-JP" altLang="en-US" sz="800">
              <a:solidFill>
                <a:sysClr val="windowText" lastClr="000000"/>
              </a:solidFill>
              <a:latin typeface="HGｺﾞｼｯｸM" pitchFamily="49" charset="-128"/>
              <a:ea typeface="HGｺﾞｼｯｸM" pitchFamily="49" charset="-128"/>
              <a:cs typeface="+mn-cs"/>
            </a:rPr>
            <a:t>国家公務員分　</a:t>
          </a:r>
          <a:r>
            <a:rPr kumimoji="1" lang="ja-JP" altLang="ja-JP" sz="800">
              <a:solidFill>
                <a:sysClr val="windowText" lastClr="000000"/>
              </a:solidFill>
              <a:latin typeface="HGｺﾞｼｯｸM" pitchFamily="49" charset="-128"/>
              <a:ea typeface="HGｺﾞｼｯｸM" pitchFamily="49" charset="-128"/>
              <a:cs typeface="+mn-cs"/>
            </a:rPr>
            <a:t>国 </a:t>
          </a:r>
          <a:r>
            <a:rPr kumimoji="1" lang="en-US" altLang="ja-JP" sz="800">
              <a:solidFill>
                <a:sysClr val="windowText" lastClr="000000"/>
              </a:solidFill>
              <a:latin typeface="HGｺﾞｼｯｸM" pitchFamily="49" charset="-128"/>
              <a:ea typeface="HGｺﾞｼｯｸM" pitchFamily="49" charset="-128"/>
              <a:cs typeface="+mn-cs"/>
            </a:rPr>
            <a:t>10/10 </a:t>
          </a:r>
          <a:r>
            <a:rPr kumimoji="1" lang="ja-JP" altLang="ja-JP" sz="800">
              <a:solidFill>
                <a:sysClr val="windowText" lastClr="000000"/>
              </a:solidFill>
              <a:latin typeface="HGｺﾞｼｯｸM" pitchFamily="49" charset="-128"/>
              <a:ea typeface="HGｺﾞｼｯｸM" pitchFamily="49" charset="-128"/>
              <a:cs typeface="+mn-cs"/>
            </a:rPr>
            <a:t>　</a:t>
          </a:r>
          <a:r>
            <a:rPr kumimoji="1" lang="ja-JP" altLang="en-US" sz="800">
              <a:solidFill>
                <a:sysClr val="windowText" lastClr="000000"/>
              </a:solidFill>
              <a:latin typeface="HGｺﾞｼｯｸM" pitchFamily="49" charset="-128"/>
              <a:ea typeface="HGｺﾞｼｯｸM" pitchFamily="49" charset="-128"/>
              <a:cs typeface="+mn-cs"/>
            </a:rPr>
            <a:t>地方公務員分　</a:t>
          </a:r>
          <a:r>
            <a:rPr kumimoji="1" lang="ja-JP" altLang="ja-JP" sz="800">
              <a:solidFill>
                <a:sysClr val="windowText" lastClr="000000"/>
              </a:solidFill>
              <a:latin typeface="HGｺﾞｼｯｸM" pitchFamily="49" charset="-128"/>
              <a:ea typeface="HGｺﾞｼｯｸM" pitchFamily="49" charset="-128"/>
              <a:cs typeface="+mn-cs"/>
            </a:rPr>
            <a:t>地方 </a:t>
          </a:r>
          <a:r>
            <a:rPr kumimoji="1" lang="en-US" altLang="ja-JP" sz="800">
              <a:solidFill>
                <a:sysClr val="windowText" lastClr="000000"/>
              </a:solidFill>
              <a:latin typeface="HGｺﾞｼｯｸM" pitchFamily="49" charset="-128"/>
              <a:ea typeface="HGｺﾞｼｯｸM" pitchFamily="49" charset="-128"/>
              <a:cs typeface="+mn-cs"/>
            </a:rPr>
            <a:t>10/10</a:t>
          </a:r>
          <a:endParaRPr lang="ja-JP" altLang="ja-JP" sz="800">
            <a:solidFill>
              <a:sysClr val="windowText" lastClr="000000"/>
            </a:solidFill>
            <a:latin typeface="HGｺﾞｼｯｸM" pitchFamily="49" charset="-128"/>
            <a:ea typeface="HGｺﾞｼｯｸM" pitchFamily="49" charset="-128"/>
          </a:endParaRPr>
        </a:p>
        <a:p>
          <a:r>
            <a:rPr kumimoji="1" lang="ja-JP" altLang="ja-JP" sz="800">
              <a:solidFill>
                <a:sysClr val="windowText" lastClr="000000"/>
              </a:solidFill>
              <a:latin typeface="HGｺﾞｼｯｸM" pitchFamily="49" charset="-128"/>
              <a:ea typeface="HGｺﾞｼｯｸM" pitchFamily="49" charset="-128"/>
              <a:cs typeface="+mn-cs"/>
            </a:rPr>
            <a:t>　　・上積み分（</a:t>
          </a:r>
          <a:r>
            <a:rPr kumimoji="1" lang="en-US" altLang="ja-JP" sz="800">
              <a:solidFill>
                <a:sysClr val="windowText" lastClr="000000"/>
              </a:solidFill>
              <a:latin typeface="HGｺﾞｼｯｸM" pitchFamily="49" charset="-128"/>
              <a:ea typeface="HGｺﾞｼｯｸM" pitchFamily="49" charset="-128"/>
              <a:cs typeface="+mn-cs"/>
            </a:rPr>
            <a:t>3,000</a:t>
          </a:r>
          <a:r>
            <a:rPr kumimoji="1" lang="ja-JP" altLang="ja-JP" sz="800">
              <a:solidFill>
                <a:sysClr val="windowText" lastClr="000000"/>
              </a:solidFill>
              <a:latin typeface="HGｺﾞｼｯｸM" pitchFamily="49" charset="-128"/>
              <a:ea typeface="HGｺﾞｼｯｸM" pitchFamily="49" charset="-128"/>
              <a:cs typeface="+mn-cs"/>
            </a:rPr>
            <a:t>円）　　　　</a:t>
          </a:r>
          <a:r>
            <a:rPr kumimoji="1" lang="ja-JP" altLang="ja-JP" sz="800" baseline="0">
              <a:solidFill>
                <a:sysClr val="windowText" lastClr="000000"/>
              </a:solidFill>
              <a:latin typeface="HGｺﾞｼｯｸM" pitchFamily="49" charset="-128"/>
              <a:ea typeface="HGｺﾞｼｯｸM" pitchFamily="49" charset="-128"/>
              <a:cs typeface="+mn-cs"/>
            </a:rPr>
            <a:t> </a:t>
          </a:r>
          <a:r>
            <a:rPr kumimoji="1" lang="ja-JP" altLang="en-US" sz="800" baseline="0">
              <a:solidFill>
                <a:sysClr val="windowText" lastClr="000000"/>
              </a:solidFill>
              <a:latin typeface="HGｺﾞｼｯｸM" pitchFamily="49" charset="-128"/>
              <a:ea typeface="HGｺﾞｼｯｸM" pitchFamily="49" charset="-128"/>
              <a:cs typeface="+mn-cs"/>
            </a:rPr>
            <a:t>国家公務員分　</a:t>
          </a:r>
          <a:r>
            <a:rPr kumimoji="1" lang="ja-JP" altLang="ja-JP" sz="800">
              <a:solidFill>
                <a:sysClr val="windowText" lastClr="000000"/>
              </a:solidFill>
              <a:latin typeface="HGｺﾞｼｯｸM" pitchFamily="49" charset="-128"/>
              <a:ea typeface="HGｺﾞｼｯｸM" pitchFamily="49" charset="-128"/>
              <a:cs typeface="+mn-cs"/>
            </a:rPr>
            <a:t>国</a:t>
          </a:r>
          <a:r>
            <a:rPr kumimoji="1" lang="en-US" altLang="ja-JP" sz="800">
              <a:solidFill>
                <a:sysClr val="windowText" lastClr="000000"/>
              </a:solidFill>
              <a:latin typeface="HGｺﾞｼｯｸM" pitchFamily="49" charset="-128"/>
              <a:ea typeface="HGｺﾞｼｯｸM" pitchFamily="49" charset="-128"/>
              <a:cs typeface="+mn-cs"/>
            </a:rPr>
            <a:t> 10/10</a:t>
          </a:r>
          <a:r>
            <a:rPr kumimoji="1" lang="ja-JP" altLang="en-US" sz="800">
              <a:solidFill>
                <a:sysClr val="windowText" lastClr="000000"/>
              </a:solidFill>
              <a:latin typeface="HGｺﾞｼｯｸM" pitchFamily="49" charset="-128"/>
              <a:ea typeface="HGｺﾞｼｯｸM" pitchFamily="49" charset="-128"/>
              <a:cs typeface="+mn-cs"/>
            </a:rPr>
            <a:t>　</a:t>
          </a:r>
          <a:r>
            <a:rPr kumimoji="1" lang="ja-JP" altLang="en-US" sz="800" baseline="0">
              <a:solidFill>
                <a:sysClr val="windowText" lastClr="000000"/>
              </a:solidFill>
              <a:latin typeface="HGｺﾞｼｯｸM" pitchFamily="49" charset="-128"/>
              <a:ea typeface="HGｺﾞｼｯｸM" pitchFamily="49" charset="-128"/>
              <a:cs typeface="+mn-cs"/>
            </a:rPr>
            <a:t> 地方公務員分 </a:t>
          </a:r>
          <a:r>
            <a:rPr kumimoji="1" lang="ja-JP" altLang="en-US" sz="800">
              <a:solidFill>
                <a:sysClr val="windowText" lastClr="000000"/>
              </a:solidFill>
              <a:latin typeface="HGｺﾞｼｯｸM" pitchFamily="49" charset="-128"/>
              <a:ea typeface="HGｺﾞｼｯｸM" pitchFamily="49" charset="-128"/>
              <a:cs typeface="+mn-cs"/>
            </a:rPr>
            <a:t> 地方 </a:t>
          </a:r>
          <a:r>
            <a:rPr kumimoji="1" lang="en-US" altLang="ja-JP" sz="800">
              <a:solidFill>
                <a:sysClr val="windowText" lastClr="000000"/>
              </a:solidFill>
              <a:latin typeface="HGｺﾞｼｯｸM" pitchFamily="49" charset="-128"/>
              <a:ea typeface="HGｺﾞｼｯｸM" pitchFamily="49" charset="-128"/>
              <a:cs typeface="+mn-cs"/>
            </a:rPr>
            <a:t>10/10</a:t>
          </a:r>
        </a:p>
        <a:p>
          <a:r>
            <a:rPr kumimoji="1" lang="ja-JP" altLang="en-US" sz="800">
              <a:solidFill>
                <a:sysClr val="windowText" lastClr="000000"/>
              </a:solidFill>
              <a:latin typeface="HGｺﾞｼｯｸM" pitchFamily="49" charset="-128"/>
              <a:ea typeface="HGｺﾞｼｯｸM" pitchFamily="49" charset="-128"/>
              <a:cs typeface="+mn-cs"/>
            </a:rPr>
            <a:t>　（中学生）</a:t>
          </a:r>
          <a:endParaRPr kumimoji="1" lang="en-US" altLang="ja-JP" sz="800">
            <a:solidFill>
              <a:sysClr val="windowText" lastClr="000000"/>
            </a:solidFill>
            <a:latin typeface="HGｺﾞｼｯｸM" pitchFamily="49" charset="-128"/>
            <a:ea typeface="HGｺﾞｼｯｸM" pitchFamily="49" charset="-128"/>
            <a:cs typeface="+mn-cs"/>
          </a:endParaRPr>
        </a:p>
        <a:p>
          <a:r>
            <a:rPr kumimoji="1" lang="ja-JP" altLang="en-US" sz="800">
              <a:solidFill>
                <a:sysClr val="windowText" lastClr="000000"/>
              </a:solidFill>
              <a:latin typeface="HGｺﾞｼｯｸM" pitchFamily="49" charset="-128"/>
              <a:ea typeface="HGｺﾞｼｯｸM" pitchFamily="49" charset="-128"/>
              <a:cs typeface="+mn-cs"/>
            </a:rPr>
            <a:t>　　・上積み分（</a:t>
          </a:r>
          <a:r>
            <a:rPr kumimoji="1" lang="en-US" altLang="ja-JP" sz="800">
              <a:solidFill>
                <a:sysClr val="windowText" lastClr="000000"/>
              </a:solidFill>
              <a:latin typeface="HGｺﾞｼｯｸM" pitchFamily="49" charset="-128"/>
              <a:ea typeface="HGｺﾞｼｯｸM" pitchFamily="49" charset="-128"/>
              <a:cs typeface="+mn-cs"/>
            </a:rPr>
            <a:t>13,000</a:t>
          </a:r>
          <a:r>
            <a:rPr kumimoji="1" lang="ja-JP" altLang="en-US" sz="800">
              <a:solidFill>
                <a:sysClr val="windowText" lastClr="000000"/>
              </a:solidFill>
              <a:latin typeface="HGｺﾞｼｯｸM" pitchFamily="49" charset="-128"/>
              <a:ea typeface="HGｺﾞｼｯｸM" pitchFamily="49" charset="-128"/>
              <a:cs typeface="+mn-cs"/>
            </a:rPr>
            <a:t>円）　　　　国家公務員分　国 </a:t>
          </a:r>
          <a:r>
            <a:rPr kumimoji="1" lang="en-US" altLang="ja-JP" sz="800">
              <a:solidFill>
                <a:sysClr val="windowText" lastClr="000000"/>
              </a:solidFill>
              <a:latin typeface="HGｺﾞｼｯｸM" pitchFamily="49" charset="-128"/>
              <a:ea typeface="HGｺﾞｼｯｸM" pitchFamily="49" charset="-128"/>
              <a:cs typeface="+mn-cs"/>
            </a:rPr>
            <a:t>10/10   </a:t>
          </a:r>
          <a:r>
            <a:rPr kumimoji="1" lang="ja-JP" altLang="en-US" sz="800">
              <a:solidFill>
                <a:sysClr val="windowText" lastClr="000000"/>
              </a:solidFill>
              <a:latin typeface="HGｺﾞｼｯｸM" pitchFamily="49" charset="-128"/>
              <a:ea typeface="HGｺﾞｼｯｸM" pitchFamily="49" charset="-128"/>
              <a:cs typeface="+mn-cs"/>
            </a:rPr>
            <a:t>地方公務員分</a:t>
          </a:r>
          <a:r>
            <a:rPr kumimoji="1" lang="en-US" altLang="ja-JP" sz="800">
              <a:solidFill>
                <a:sysClr val="windowText" lastClr="000000"/>
              </a:solidFill>
              <a:latin typeface="HGｺﾞｼｯｸM" pitchFamily="49" charset="-128"/>
              <a:ea typeface="HGｺﾞｼｯｸM" pitchFamily="49" charset="-128"/>
              <a:cs typeface="+mn-cs"/>
            </a:rPr>
            <a:t>  </a:t>
          </a:r>
          <a:r>
            <a:rPr kumimoji="1" lang="ja-JP" altLang="en-US" sz="800">
              <a:solidFill>
                <a:sysClr val="windowText" lastClr="000000"/>
              </a:solidFill>
              <a:latin typeface="HGｺﾞｼｯｸM" pitchFamily="49" charset="-128"/>
              <a:ea typeface="HGｺﾞｼｯｸM" pitchFamily="49" charset="-128"/>
              <a:cs typeface="+mn-cs"/>
            </a:rPr>
            <a:t>地方 </a:t>
          </a:r>
          <a:r>
            <a:rPr kumimoji="1" lang="en-US" altLang="ja-JP" sz="800">
              <a:solidFill>
                <a:sysClr val="windowText" lastClr="000000"/>
              </a:solidFill>
              <a:latin typeface="HGｺﾞｼｯｸM" pitchFamily="49" charset="-128"/>
              <a:ea typeface="HGｺﾞｼｯｸM" pitchFamily="49" charset="-128"/>
              <a:cs typeface="+mn-cs"/>
            </a:rPr>
            <a:t>10/10</a:t>
          </a:r>
          <a:endParaRPr lang="ja-JP" altLang="ja-JP" sz="800">
            <a:solidFill>
              <a:sysClr val="windowText" lastClr="000000"/>
            </a:solidFill>
            <a:latin typeface="HGｺﾞｼｯｸM" pitchFamily="49" charset="-128"/>
            <a:ea typeface="HGｺﾞｼｯｸM" pitchFamily="49" charset="-128"/>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9524</xdr:colOff>
      <xdr:row>19</xdr:row>
      <xdr:rowOff>19050</xdr:rowOff>
    </xdr:from>
    <xdr:to>
      <xdr:col>8</xdr:col>
      <xdr:colOff>619124</xdr:colOff>
      <xdr:row>26</xdr:row>
      <xdr:rowOff>76200</xdr:rowOff>
    </xdr:to>
    <xdr:sp macro="" textlink="">
      <xdr:nvSpPr>
        <xdr:cNvPr id="2" name="正方形/長方形 1"/>
        <xdr:cNvSpPr/>
      </xdr:nvSpPr>
      <xdr:spPr>
        <a:xfrm>
          <a:off x="133349" y="2886075"/>
          <a:ext cx="5705475" cy="1057275"/>
        </a:xfrm>
        <a:prstGeom prst="rect">
          <a:avLst/>
        </a:prstGeom>
        <a:noFill/>
        <a:ln w="15875"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en-US" altLang="ja-JP" sz="900">
              <a:solidFill>
                <a:sysClr val="windowText" lastClr="000000"/>
              </a:solidFill>
              <a:latin typeface="HGｺﾞｼｯｸM" pitchFamily="49" charset="-128"/>
              <a:ea typeface="HGｺﾞｼｯｸM" pitchFamily="49" charset="-128"/>
            </a:rPr>
            <a:t>※</a:t>
          </a:r>
          <a:r>
            <a:rPr kumimoji="1" lang="ja-JP" altLang="en-US" sz="900">
              <a:solidFill>
                <a:sysClr val="windowText" lastClr="000000"/>
              </a:solidFill>
              <a:latin typeface="HGｺﾞｼｯｸM" pitchFamily="49" charset="-128"/>
              <a:ea typeface="HGｺﾞｼｯｸM" pitchFamily="49" charset="-128"/>
            </a:rPr>
            <a:t>　試算の考え方</a:t>
          </a:r>
          <a:endParaRPr kumimoji="1" lang="en-US" altLang="ja-JP" sz="900">
            <a:solidFill>
              <a:sysClr val="windowText" lastClr="000000"/>
            </a:solidFill>
            <a:latin typeface="HGｺﾞｼｯｸM" pitchFamily="49" charset="-128"/>
            <a:ea typeface="HGｺﾞｼｯｸM" pitchFamily="49" charset="-128"/>
          </a:endParaRPr>
        </a:p>
        <a:p>
          <a:pPr algn="l"/>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各年度の財源構成割合は、</a:t>
          </a:r>
          <a:r>
            <a:rPr kumimoji="1" lang="en-US" altLang="ja-JP" sz="900">
              <a:solidFill>
                <a:sysClr val="windowText" lastClr="000000"/>
              </a:solidFill>
              <a:latin typeface="HGｺﾞｼｯｸM" pitchFamily="49" charset="-128"/>
              <a:ea typeface="HGｺﾞｼｯｸM" pitchFamily="49" charset="-128"/>
            </a:rPr>
            <a:t>2011</a:t>
          </a:r>
          <a:r>
            <a:rPr kumimoji="1" lang="ja-JP" altLang="en-US" sz="900">
              <a:solidFill>
                <a:sysClr val="windowText" lastClr="000000"/>
              </a:solidFill>
              <a:latin typeface="HGｺﾞｼｯｸM" pitchFamily="49" charset="-128"/>
              <a:ea typeface="HGｺﾞｼｯｸM" pitchFamily="49" charset="-128"/>
            </a:rPr>
            <a:t>年度（</a:t>
          </a:r>
          <a:r>
            <a:rPr kumimoji="1" lang="en-US" altLang="ja-JP" sz="900">
              <a:solidFill>
                <a:sysClr val="windowText" lastClr="000000"/>
              </a:solidFill>
              <a:latin typeface="HGｺﾞｼｯｸM" pitchFamily="49" charset="-128"/>
              <a:ea typeface="HGｺﾞｼｯｸM" pitchFamily="49" charset="-128"/>
            </a:rPr>
            <a:t>H23</a:t>
          </a:r>
          <a:r>
            <a:rPr kumimoji="1" lang="ja-JP" altLang="en-US" sz="900">
              <a:solidFill>
                <a:sysClr val="windowText" lastClr="000000"/>
              </a:solidFill>
              <a:latin typeface="HGｺﾞｼｯｸM" pitchFamily="49" charset="-128"/>
              <a:ea typeface="HGｺﾞｼｯｸM" pitchFamily="49" charset="-128"/>
            </a:rPr>
            <a:t>年度）における予算上の財源構成割合を便宜的に適用。</a:t>
          </a:r>
          <a:endParaRPr kumimoji="1" lang="en-US" altLang="ja-JP" sz="900">
            <a:solidFill>
              <a:sysClr val="windowText" lastClr="000000"/>
            </a:solidFill>
            <a:latin typeface="HGｺﾞｼｯｸM" pitchFamily="49" charset="-128"/>
            <a:ea typeface="HGｺﾞｼｯｸM" pitchFamily="49" charset="-128"/>
          </a:endParaRPr>
        </a:p>
        <a:p>
          <a:pPr algn="l"/>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国　</a:t>
          </a:r>
          <a:r>
            <a:rPr kumimoji="1" lang="en-US" altLang="ja-JP" sz="900" baseline="0">
              <a:solidFill>
                <a:sysClr val="windowText" lastClr="000000"/>
              </a:solidFill>
              <a:latin typeface="HGｺﾞｼｯｸM" pitchFamily="49" charset="-128"/>
              <a:ea typeface="HGｺﾞｼｯｸM" pitchFamily="49" charset="-128"/>
            </a:rPr>
            <a:t> </a:t>
          </a:r>
          <a:r>
            <a:rPr kumimoji="1" lang="ja-JP" altLang="en-US" sz="900" baseline="0">
              <a:solidFill>
                <a:sysClr val="windowText" lastClr="000000"/>
              </a:solidFill>
              <a:latin typeface="HGｺﾞｼｯｸM" pitchFamily="49" charset="-128"/>
              <a:ea typeface="HGｺﾞｼｯｸM" pitchFamily="49" charset="-128"/>
            </a:rPr>
            <a:t>　　</a:t>
          </a:r>
          <a:r>
            <a:rPr kumimoji="1" lang="en-US" altLang="ja-JP" sz="900" baseline="0">
              <a:solidFill>
                <a:sysClr val="windowText" lastClr="000000"/>
              </a:solidFill>
              <a:latin typeface="HGｺﾞｼｯｸM" pitchFamily="49" charset="-128"/>
              <a:ea typeface="HGｺﾞｼｯｸM" pitchFamily="49" charset="-128"/>
            </a:rPr>
            <a:t>115</a:t>
          </a:r>
          <a:r>
            <a:rPr kumimoji="1" lang="en-US" altLang="ja-JP" sz="900">
              <a:solidFill>
                <a:sysClr val="windowText" lastClr="000000"/>
              </a:solidFill>
              <a:latin typeface="HGｺﾞｼｯｸM" pitchFamily="49" charset="-128"/>
              <a:ea typeface="HGｺﾞｼｯｸM" pitchFamily="49" charset="-128"/>
            </a:rPr>
            <a:t>/4684</a:t>
          </a:r>
          <a:r>
            <a:rPr kumimoji="1" lang="ja-JP" altLang="en-US" sz="900">
              <a:solidFill>
                <a:sysClr val="windowText" lastClr="000000"/>
              </a:solidFill>
              <a:latin typeface="HGｺﾞｼｯｸM" pitchFamily="49" charset="-128"/>
              <a:ea typeface="HGｺﾞｼｯｸM" pitchFamily="49" charset="-128"/>
            </a:rPr>
            <a:t>　　地方　　</a:t>
          </a:r>
          <a:r>
            <a:rPr kumimoji="1" lang="en-US" altLang="ja-JP" sz="900">
              <a:solidFill>
                <a:sysClr val="windowText" lastClr="000000"/>
              </a:solidFill>
              <a:latin typeface="HGｺﾞｼｯｸM" pitchFamily="49" charset="-128"/>
              <a:ea typeface="HGｺﾞｼｯｸM" pitchFamily="49" charset="-128"/>
            </a:rPr>
            <a:t>511/4684</a:t>
          </a:r>
          <a:r>
            <a:rPr kumimoji="1" lang="ja-JP" altLang="en-US" sz="900">
              <a:solidFill>
                <a:sysClr val="windowText" lastClr="000000"/>
              </a:solidFill>
              <a:latin typeface="HGｺﾞｼｯｸM" pitchFamily="49" charset="-128"/>
              <a:ea typeface="HGｺﾞｼｯｸM" pitchFamily="49" charset="-128"/>
            </a:rPr>
            <a:t>　　事業主　</a:t>
          </a:r>
          <a:r>
            <a:rPr kumimoji="1" lang="en-US" altLang="ja-JP" sz="900">
              <a:solidFill>
                <a:sysClr val="windowText" lastClr="000000"/>
              </a:solidFill>
              <a:latin typeface="HGｺﾞｼｯｸM" pitchFamily="49" charset="-128"/>
              <a:ea typeface="HGｺﾞｼｯｸM" pitchFamily="49" charset="-128"/>
            </a:rPr>
            <a:t>1932/4684</a:t>
          </a:r>
          <a:r>
            <a:rPr kumimoji="1" lang="ja-JP" altLang="en-US" sz="900">
              <a:solidFill>
                <a:sysClr val="windowText" lastClr="000000"/>
              </a:solidFill>
              <a:latin typeface="HGｺﾞｼｯｸM" pitchFamily="49" charset="-128"/>
              <a:ea typeface="HGｺﾞｼｯｸM" pitchFamily="49" charset="-128"/>
            </a:rPr>
            <a:t>　　被保険者　</a:t>
          </a:r>
          <a:r>
            <a:rPr kumimoji="1" lang="en-US" altLang="ja-JP" sz="900">
              <a:solidFill>
                <a:sysClr val="windowText" lastClr="000000"/>
              </a:solidFill>
              <a:latin typeface="HGｺﾞｼｯｸM" pitchFamily="49" charset="-128"/>
              <a:ea typeface="HGｺﾞｼｯｸM" pitchFamily="49" charset="-128"/>
            </a:rPr>
            <a:t>2125/4684</a:t>
          </a:r>
          <a:endParaRPr kumimoji="1" lang="ja-JP" altLang="en-US" sz="900">
            <a:solidFill>
              <a:sysClr val="windowText" lastClr="000000"/>
            </a:solidFill>
            <a:latin typeface="HGｺﾞｼｯｸM" pitchFamily="49" charset="-128"/>
            <a:ea typeface="HGｺﾞｼｯｸM" pitchFamily="49" charset="-128"/>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xdr:col>
      <xdr:colOff>19048</xdr:colOff>
      <xdr:row>13</xdr:row>
      <xdr:rowOff>19050</xdr:rowOff>
    </xdr:from>
    <xdr:to>
      <xdr:col>11</xdr:col>
      <xdr:colOff>685799</xdr:colOff>
      <xdr:row>21</xdr:row>
      <xdr:rowOff>9525</xdr:rowOff>
    </xdr:to>
    <xdr:sp macro="" textlink="">
      <xdr:nvSpPr>
        <xdr:cNvPr id="2" name="正方形/長方形 1"/>
        <xdr:cNvSpPr/>
      </xdr:nvSpPr>
      <xdr:spPr>
        <a:xfrm>
          <a:off x="142873" y="2028825"/>
          <a:ext cx="7820026" cy="1133475"/>
        </a:xfrm>
        <a:prstGeom prst="rect">
          <a:avLst/>
        </a:prstGeom>
        <a:noFill/>
        <a:ln w="15875"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en-US" altLang="ja-JP" sz="900">
              <a:solidFill>
                <a:sysClr val="windowText" lastClr="000000"/>
              </a:solidFill>
              <a:latin typeface="HGｺﾞｼｯｸM" pitchFamily="49" charset="-128"/>
              <a:ea typeface="HGｺﾞｼｯｸM" pitchFamily="49" charset="-128"/>
            </a:rPr>
            <a:t>※</a:t>
          </a:r>
          <a:r>
            <a:rPr kumimoji="1" lang="ja-JP" altLang="en-US" sz="900">
              <a:solidFill>
                <a:sysClr val="windowText" lastClr="000000"/>
              </a:solidFill>
              <a:latin typeface="HGｺﾞｼｯｸM" pitchFamily="49" charset="-128"/>
              <a:ea typeface="HGｺﾞｼｯｸM" pitchFamily="49" charset="-128"/>
            </a:rPr>
            <a:t>　試算の考え方</a:t>
          </a:r>
          <a:endParaRPr kumimoji="1" lang="en-US" altLang="ja-JP" sz="900">
            <a:solidFill>
              <a:sysClr val="windowText" lastClr="000000"/>
            </a:solidFill>
            <a:latin typeface="HGｺﾞｼｯｸM" pitchFamily="49" charset="-128"/>
            <a:ea typeface="HGｺﾞｼｯｸM" pitchFamily="49" charset="-128"/>
          </a:endParaRPr>
        </a:p>
        <a:p>
          <a:pPr algn="l"/>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各年度の財源構成割合は、</a:t>
          </a:r>
          <a:r>
            <a:rPr kumimoji="1" lang="en-US" altLang="ja-JP" sz="900">
              <a:solidFill>
                <a:sysClr val="windowText" lastClr="000000"/>
              </a:solidFill>
              <a:latin typeface="HGｺﾞｼｯｸM" pitchFamily="49" charset="-128"/>
              <a:ea typeface="HGｺﾞｼｯｸM" pitchFamily="49" charset="-128"/>
            </a:rPr>
            <a:t>2011</a:t>
          </a:r>
          <a:r>
            <a:rPr kumimoji="1" lang="ja-JP" altLang="en-US" sz="900">
              <a:solidFill>
                <a:sysClr val="windowText" lastClr="000000"/>
              </a:solidFill>
              <a:latin typeface="HGｺﾞｼｯｸM" pitchFamily="49" charset="-128"/>
              <a:ea typeface="HGｺﾞｼｯｸM" pitchFamily="49" charset="-128"/>
            </a:rPr>
            <a:t>年度（</a:t>
          </a:r>
          <a:r>
            <a:rPr kumimoji="1" lang="en-US" altLang="ja-JP" sz="900">
              <a:solidFill>
                <a:sysClr val="windowText" lastClr="000000"/>
              </a:solidFill>
              <a:latin typeface="HGｺﾞｼｯｸM" pitchFamily="49" charset="-128"/>
              <a:ea typeface="HGｺﾞｼｯｸM" pitchFamily="49" charset="-128"/>
            </a:rPr>
            <a:t>H23</a:t>
          </a:r>
          <a:r>
            <a:rPr kumimoji="1" lang="ja-JP" altLang="en-US" sz="900">
              <a:solidFill>
                <a:sysClr val="windowText" lastClr="000000"/>
              </a:solidFill>
              <a:latin typeface="HGｺﾞｼｯｸM" pitchFamily="49" charset="-128"/>
              <a:ea typeface="HGｺﾞｼｯｸM" pitchFamily="49" charset="-128"/>
            </a:rPr>
            <a:t>年度）における予算上の財源構成割合を基準として、人口減少率（</a:t>
          </a:r>
          <a:r>
            <a:rPr kumimoji="1" lang="en-US" altLang="ja-JP" sz="900">
              <a:solidFill>
                <a:sysClr val="windowText" lastClr="000000"/>
              </a:solidFill>
              <a:latin typeface="HGｺﾞｼｯｸM" pitchFamily="49" charset="-128"/>
              <a:ea typeface="HGｺﾞｼｯｸM" pitchFamily="49" charset="-128"/>
            </a:rPr>
            <a:t>0</a:t>
          </a:r>
          <a:r>
            <a:rPr kumimoji="1" lang="ja-JP" altLang="en-US" sz="900">
              <a:solidFill>
                <a:sysClr val="windowText" lastClr="000000"/>
              </a:solidFill>
              <a:latin typeface="HGｺﾞｼｯｸM" pitchFamily="49" charset="-128"/>
              <a:ea typeface="HGｺﾞｼｯｸM" pitchFamily="49" charset="-128"/>
            </a:rPr>
            <a:t>～</a:t>
          </a:r>
          <a:r>
            <a:rPr kumimoji="1" lang="en-US" altLang="ja-JP" sz="900">
              <a:solidFill>
                <a:sysClr val="windowText" lastClr="000000"/>
              </a:solidFill>
              <a:latin typeface="HGｺﾞｼｯｸM" pitchFamily="49" charset="-128"/>
              <a:ea typeface="HGｺﾞｼｯｸM" pitchFamily="49" charset="-128"/>
            </a:rPr>
            <a:t>18</a:t>
          </a:r>
          <a:r>
            <a:rPr kumimoji="1" lang="ja-JP" altLang="en-US" sz="900">
              <a:solidFill>
                <a:sysClr val="windowText" lastClr="000000"/>
              </a:solidFill>
              <a:latin typeface="HGｺﾞｼｯｸM" pitchFamily="49" charset="-128"/>
              <a:ea typeface="HGｺﾞｼｯｸM" pitchFamily="49" charset="-128"/>
            </a:rPr>
            <a:t>歳）を乗じて試算。</a:t>
          </a:r>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cs typeface="+mn-cs"/>
            </a:rPr>
            <a:t>○　</a:t>
          </a:r>
          <a:r>
            <a:rPr kumimoji="1" lang="en-US" altLang="ja-JP" sz="900">
              <a:solidFill>
                <a:sysClr val="windowText" lastClr="000000"/>
              </a:solidFill>
              <a:latin typeface="HGｺﾞｼｯｸM" pitchFamily="49" charset="-128"/>
              <a:ea typeface="HGｺﾞｼｯｸM" pitchFamily="49" charset="-128"/>
              <a:cs typeface="+mn-cs"/>
            </a:rPr>
            <a:t>2011</a:t>
          </a:r>
          <a:r>
            <a:rPr kumimoji="1" lang="ja-JP" altLang="ja-JP" sz="900">
              <a:solidFill>
                <a:sysClr val="windowText" lastClr="000000"/>
              </a:solidFill>
              <a:latin typeface="HGｺﾞｼｯｸM" pitchFamily="49" charset="-128"/>
              <a:ea typeface="HGｺﾞｼｯｸM" pitchFamily="49" charset="-128"/>
              <a:cs typeface="+mn-cs"/>
            </a:rPr>
            <a:t>年（平成</a:t>
          </a:r>
          <a:r>
            <a:rPr kumimoji="1" lang="en-US" altLang="ja-JP" sz="900">
              <a:solidFill>
                <a:sysClr val="windowText" lastClr="000000"/>
              </a:solidFill>
              <a:latin typeface="HGｺﾞｼｯｸM" pitchFamily="49" charset="-128"/>
              <a:ea typeface="HGｺﾞｼｯｸM" pitchFamily="49" charset="-128"/>
              <a:cs typeface="+mn-cs"/>
            </a:rPr>
            <a:t>23</a:t>
          </a:r>
          <a:r>
            <a:rPr kumimoji="1" lang="ja-JP" altLang="ja-JP" sz="900">
              <a:solidFill>
                <a:sysClr val="windowText" lastClr="000000"/>
              </a:solidFill>
              <a:latin typeface="HGｺﾞｼｯｸM" pitchFamily="49" charset="-128"/>
              <a:ea typeface="HGｺﾞｼｯｸM" pitchFamily="49" charset="-128"/>
              <a:cs typeface="+mn-cs"/>
            </a:rPr>
            <a:t>年）は、当初予算額を記載。</a:t>
          </a:r>
          <a:endParaRPr kumimoji="1" lang="en-US" altLang="ja-JP" sz="900">
            <a:solidFill>
              <a:sysClr val="windowText" lastClr="000000"/>
            </a:solidFill>
            <a:latin typeface="HGｺﾞｼｯｸM" pitchFamily="49" charset="-128"/>
            <a:ea typeface="HGｺﾞｼｯｸM"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21</xdr:row>
      <xdr:rowOff>142874</xdr:rowOff>
    </xdr:from>
    <xdr:to>
      <xdr:col>16</xdr:col>
      <xdr:colOff>628650</xdr:colOff>
      <xdr:row>34</xdr:row>
      <xdr:rowOff>0</xdr:rowOff>
    </xdr:to>
    <xdr:sp macro="" textlink="">
      <xdr:nvSpPr>
        <xdr:cNvPr id="2" name="正方形/長方形 1"/>
        <xdr:cNvSpPr>
          <a:spLocks noChangeArrowheads="1"/>
        </xdr:cNvSpPr>
      </xdr:nvSpPr>
      <xdr:spPr bwMode="auto">
        <a:xfrm>
          <a:off x="295275" y="3333749"/>
          <a:ext cx="11496675" cy="1714501"/>
        </a:xfrm>
        <a:prstGeom prst="rect">
          <a:avLst/>
        </a:prstGeom>
        <a:noFill/>
        <a:ln w="15875" cmpd="dbl" algn="ctr">
          <a:solidFill>
            <a:srgbClr val="000000"/>
          </a:solidFill>
          <a:miter lim="800000"/>
          <a:headEnd/>
          <a:tailEnd/>
        </a:ln>
      </xdr:spPr>
      <xdr:txBody>
        <a:bodyPr vertOverflow="clip" wrap="square" lIns="27432" tIns="18288" rIns="0" bIns="18288" anchor="ctr" upright="1"/>
        <a:lstStyle/>
        <a:p>
          <a:pPr algn="l" rtl="0">
            <a:defRPr sz="1000"/>
          </a:pPr>
          <a:r>
            <a:rPr lang="en-US" altLang="ja-JP" sz="900" b="0" i="0" u="none" strike="noStrike" baseline="0">
              <a:solidFill>
                <a:sysClr val="windowText" lastClr="000000"/>
              </a:solidFill>
              <a:latin typeface="HGｺﾞｼｯｸM"/>
              <a:ea typeface="HGｺﾞｼｯｸM"/>
            </a:rPr>
            <a:t>※</a:t>
          </a:r>
          <a:r>
            <a:rPr lang="ja-JP" altLang="en-US" sz="900" b="0" i="0" u="none" strike="noStrike" baseline="0">
              <a:solidFill>
                <a:sysClr val="windowText" lastClr="000000"/>
              </a:solidFill>
              <a:latin typeface="HGｺﾞｼｯｸM"/>
              <a:ea typeface="HGｺﾞｼｯｸM"/>
            </a:rPr>
            <a:t>　試算の考え方　　　</a:t>
          </a:r>
        </a:p>
        <a:p>
          <a:pPr algn="l" rtl="0">
            <a:defRPr sz="1000"/>
          </a:pPr>
          <a:r>
            <a:rPr lang="ja-JP" altLang="en-US" sz="900" b="0" i="0" u="none" strike="noStrike" baseline="0">
              <a:solidFill>
                <a:sysClr val="windowText" lastClr="000000"/>
              </a:solidFill>
              <a:latin typeface="HGｺﾞｼｯｸM"/>
              <a:ea typeface="HGｺﾞｼｯｸM"/>
            </a:rPr>
            <a:t>　　○　３－５歳の児童人口は、「子ども・子育てビジョン」の前提にしたがって試算するものとし、平成</a:t>
          </a:r>
          <a:r>
            <a:rPr lang="en-US" altLang="ja-JP" sz="900" b="0" i="0" u="none" strike="noStrike" baseline="0">
              <a:solidFill>
                <a:sysClr val="windowText" lastClr="000000"/>
              </a:solidFill>
              <a:latin typeface="HGｺﾞｼｯｸM"/>
              <a:ea typeface="HGｺﾞｼｯｸM"/>
            </a:rPr>
            <a:t>30</a:t>
          </a:r>
          <a:r>
            <a:rPr lang="ja-JP" altLang="en-US" sz="900" b="0" i="0" u="none" strike="noStrike" baseline="0">
              <a:solidFill>
                <a:sysClr val="windowText" lastClr="000000"/>
              </a:solidFill>
              <a:latin typeface="HGｺﾞｼｯｸM"/>
              <a:ea typeface="HGｺﾞｼｯｸM"/>
            </a:rPr>
            <a:t>年度以降は「日本の将来推計人口（平成</a:t>
          </a:r>
          <a:r>
            <a:rPr lang="en-US" altLang="ja-JP" sz="900" b="0" i="0" u="none" strike="noStrike" baseline="0">
              <a:solidFill>
                <a:sysClr val="windowText" lastClr="000000"/>
              </a:solidFill>
              <a:latin typeface="HGｺﾞｼｯｸM"/>
              <a:ea typeface="HGｺﾞｼｯｸM"/>
            </a:rPr>
            <a:t>18</a:t>
          </a:r>
          <a:r>
            <a:rPr lang="ja-JP" altLang="en-US" sz="900" b="0" i="0" u="none" strike="noStrike" baseline="0">
              <a:solidFill>
                <a:sysClr val="windowText" lastClr="000000"/>
              </a:solidFill>
              <a:latin typeface="HGｺﾞｼｯｸM"/>
              <a:ea typeface="HGｺﾞｼｯｸM"/>
            </a:rPr>
            <a:t>年</a:t>
          </a:r>
          <a:r>
            <a:rPr lang="en-US" altLang="ja-JP" sz="900" b="0" i="0" u="none" strike="noStrike" baseline="0">
              <a:solidFill>
                <a:sysClr val="windowText" lastClr="000000"/>
              </a:solidFill>
              <a:latin typeface="HGｺﾞｼｯｸM"/>
              <a:ea typeface="HGｺﾞｼｯｸM"/>
            </a:rPr>
            <a:t>12</a:t>
          </a:r>
          <a:r>
            <a:rPr lang="ja-JP" altLang="en-US" sz="900" b="0" i="0" u="none" strike="noStrike" baseline="0">
              <a:solidFill>
                <a:sysClr val="windowText" lastClr="000000"/>
              </a:solidFill>
              <a:latin typeface="HGｺﾞｼｯｸM"/>
              <a:ea typeface="HGｺﾞｼｯｸM"/>
            </a:rPr>
            <a:t>月推計）」（国立社会保障・人口問題研究所）の</a:t>
          </a:r>
          <a:endParaRPr lang="en-US" altLang="ja-JP" sz="900" b="0" i="0" u="none" strike="noStrike" baseline="0">
            <a:solidFill>
              <a:sysClr val="windowText" lastClr="000000"/>
            </a:solidFill>
            <a:latin typeface="HGｺﾞｼｯｸM"/>
            <a:ea typeface="HGｺﾞｼｯｸM"/>
          </a:endParaRPr>
        </a:p>
        <a:p>
          <a:pPr algn="l" rtl="0">
            <a:defRPr sz="1000"/>
          </a:pPr>
          <a:r>
            <a:rPr lang="ja-JP" altLang="en-US" sz="900" b="0" i="0" u="none" strike="noStrike" baseline="0">
              <a:solidFill>
                <a:sysClr val="windowText" lastClr="000000"/>
              </a:solidFill>
              <a:latin typeface="HGｺﾞｼｯｸM"/>
              <a:ea typeface="HGｺﾞｼｯｸM"/>
            </a:rPr>
            <a:t>        児童人口の減少を反映して試算。</a:t>
          </a:r>
        </a:p>
        <a:p>
          <a:pPr algn="l" rtl="0">
            <a:defRPr sz="1000"/>
          </a:pPr>
          <a:r>
            <a:rPr lang="ja-JP" altLang="en-US" sz="900" b="0" i="0" u="none" strike="noStrike" baseline="0">
              <a:solidFill>
                <a:sysClr val="windowText" lastClr="000000"/>
              </a:solidFill>
              <a:latin typeface="HGｺﾞｼｯｸM"/>
              <a:ea typeface="HGｺﾞｼｯｸM"/>
            </a:rPr>
            <a:t>　　○　利用児童数は、３－５歳の全児童人口に占める幼稚園在籍児童数の割合が約</a:t>
          </a:r>
          <a:r>
            <a:rPr lang="en-US" altLang="ja-JP" sz="900" b="0" i="0" u="none" strike="noStrike" baseline="0">
              <a:solidFill>
                <a:sysClr val="windowText" lastClr="000000"/>
              </a:solidFill>
              <a:latin typeface="HGｺﾞｼｯｸM"/>
              <a:ea typeface="HGｺﾞｼｯｸM"/>
            </a:rPr>
            <a:t>51</a:t>
          </a:r>
          <a:r>
            <a:rPr lang="ja-JP" altLang="en-US" sz="900" b="0" i="0" u="none" strike="noStrike" baseline="0">
              <a:solidFill>
                <a:sysClr val="windowText" lastClr="000000"/>
              </a:solidFill>
              <a:latin typeface="HGｺﾞｼｯｸM"/>
              <a:ea typeface="HGｺﾞｼｯｸM"/>
            </a:rPr>
            <a:t>％で推移するものと仮定して試算。</a:t>
          </a:r>
        </a:p>
        <a:p>
          <a:pPr algn="l" rtl="0">
            <a:defRPr sz="1000"/>
          </a:pPr>
          <a:r>
            <a:rPr lang="ja-JP" altLang="en-US" sz="900" b="0" i="0" u="none" strike="noStrike" baseline="0">
              <a:solidFill>
                <a:sysClr val="windowText" lastClr="000000"/>
              </a:solidFill>
              <a:latin typeface="HGｺﾞｼｯｸM"/>
              <a:ea typeface="HGｺﾞｼｯｸM"/>
            </a:rPr>
            <a:t>　　○　</a:t>
          </a:r>
          <a:r>
            <a:rPr lang="en-US" altLang="ja-JP" sz="900" b="0" i="0" u="none" strike="noStrike" baseline="0">
              <a:solidFill>
                <a:sysClr val="windowText" lastClr="000000"/>
              </a:solidFill>
              <a:latin typeface="HGｺﾞｼｯｸM"/>
              <a:ea typeface="HGｺﾞｼｯｸM"/>
            </a:rPr>
            <a:t>2011</a:t>
          </a:r>
          <a:r>
            <a:rPr lang="ja-JP" altLang="en-US" sz="900" b="0" i="0" u="none" strike="noStrike" baseline="0">
              <a:solidFill>
                <a:sysClr val="windowText" lastClr="000000"/>
              </a:solidFill>
              <a:latin typeface="HGｺﾞｼｯｸM"/>
              <a:ea typeface="HGｺﾞｼｯｸM"/>
            </a:rPr>
            <a:t>年度予算ベースの額を基に、利用児童数の対前年度比率を乗じて、各年度の所要額を試算。</a:t>
          </a:r>
        </a:p>
        <a:p>
          <a:pPr algn="l" rtl="0">
            <a:defRPr sz="1000"/>
          </a:pPr>
          <a:r>
            <a:rPr lang="ja-JP" altLang="en-US" sz="900" b="0" i="0" u="none" strike="noStrike" baseline="0">
              <a:solidFill>
                <a:sysClr val="windowText" lastClr="000000"/>
              </a:solidFill>
              <a:latin typeface="HGｺﾞｼｯｸM"/>
              <a:ea typeface="HGｺﾞｼｯｸM"/>
            </a:rPr>
            <a:t>　　＜算出式＞　　</a:t>
          </a:r>
        </a:p>
        <a:p>
          <a:pPr algn="l" rtl="0">
            <a:defRPr sz="1000"/>
          </a:pPr>
          <a:r>
            <a:rPr lang="ja-JP" altLang="en-US" sz="900" b="0" i="0" u="none" strike="noStrike" baseline="0">
              <a:solidFill>
                <a:sysClr val="windowText" lastClr="000000"/>
              </a:solidFill>
              <a:latin typeface="HGｺﾞｼｯｸM"/>
              <a:ea typeface="HGｺﾞｼｯｸM"/>
            </a:rPr>
            <a:t>　　　　各年度の公費負担額</a:t>
          </a:r>
          <a:r>
            <a:rPr lang="en-US" altLang="ja-JP" sz="900" b="0" i="0" u="none" strike="noStrike" baseline="0">
              <a:solidFill>
                <a:sysClr val="windowText" lastClr="000000"/>
              </a:solidFill>
              <a:latin typeface="HGｺﾞｼｯｸM"/>
              <a:ea typeface="HGｺﾞｼｯｸM"/>
            </a:rPr>
            <a:t>(B) </a:t>
          </a:r>
          <a:r>
            <a:rPr lang="ja-JP" altLang="en-US" sz="900" b="0" i="0" u="none" strike="noStrike" baseline="0">
              <a:solidFill>
                <a:sysClr val="windowText" lastClr="000000"/>
              </a:solidFill>
              <a:latin typeface="HGｺﾞｼｯｸM"/>
              <a:ea typeface="HGｺﾞｼｯｸM"/>
            </a:rPr>
            <a:t>＝ 前年度の公費負担額</a:t>
          </a:r>
          <a:r>
            <a:rPr lang="en-US" altLang="ja-JP" sz="900" b="0" i="0" u="none" strike="noStrike" baseline="0">
              <a:solidFill>
                <a:sysClr val="windowText" lastClr="000000"/>
              </a:solidFill>
              <a:latin typeface="HGｺﾞｼｯｸM"/>
              <a:ea typeface="HGｺﾞｼｯｸM"/>
            </a:rPr>
            <a:t>(B) × </a:t>
          </a:r>
          <a:r>
            <a:rPr lang="ja-JP" altLang="en-US" sz="900" b="0" i="0" u="none" strike="noStrike" baseline="0">
              <a:solidFill>
                <a:sysClr val="windowText" lastClr="000000"/>
              </a:solidFill>
              <a:latin typeface="HGｺﾞｼｯｸM"/>
              <a:ea typeface="HGｺﾞｼｯｸM"/>
            </a:rPr>
            <a:t>利用児童数の対前年度比率</a:t>
          </a:r>
          <a:r>
            <a:rPr lang="en-US" altLang="ja-JP" sz="900" b="0" i="0" u="none" strike="noStrike" baseline="0">
              <a:solidFill>
                <a:sysClr val="windowText" lastClr="000000"/>
              </a:solidFill>
              <a:latin typeface="HGｺﾞｼｯｸM"/>
              <a:ea typeface="HGｺﾞｼｯｸM"/>
            </a:rPr>
            <a:t>(A)</a:t>
          </a:r>
        </a:p>
        <a:p>
          <a:pPr algn="l" rtl="0">
            <a:defRPr sz="1000"/>
          </a:pPr>
          <a:r>
            <a:rPr lang="ja-JP" altLang="en-US" sz="900" b="0" i="0" u="none" strike="noStrike" baseline="0">
              <a:solidFill>
                <a:sysClr val="windowText" lastClr="000000"/>
              </a:solidFill>
              <a:latin typeface="HGｺﾞｼｯｸM"/>
              <a:ea typeface="HGｺﾞｼｯｸM"/>
            </a:rPr>
            <a:t>　　　　各年度の国費</a:t>
          </a:r>
          <a:r>
            <a:rPr lang="en-US" altLang="ja-JP" sz="900" b="0" i="0" u="none" strike="noStrike" baseline="0">
              <a:solidFill>
                <a:sysClr val="windowText" lastClr="000000"/>
              </a:solidFill>
              <a:latin typeface="HGｺﾞｼｯｸM"/>
              <a:ea typeface="HGｺﾞｼｯｸM"/>
            </a:rPr>
            <a:t>(C) </a:t>
          </a:r>
          <a:r>
            <a:rPr lang="ja-JP" altLang="en-US" sz="900" b="0" i="0" u="none" strike="noStrike" baseline="0">
              <a:solidFill>
                <a:sysClr val="windowText" lastClr="000000"/>
              </a:solidFill>
              <a:latin typeface="HGｺﾞｼｯｸM"/>
              <a:ea typeface="HGｺﾞｼｯｸM"/>
            </a:rPr>
            <a:t>＝ 当該年度の公費負担額</a:t>
          </a:r>
          <a:r>
            <a:rPr lang="en-US" altLang="ja-JP" sz="900" b="0" i="0" u="none" strike="noStrike" baseline="0">
              <a:solidFill>
                <a:sysClr val="windowText" lastClr="000000"/>
              </a:solidFill>
              <a:latin typeface="HGｺﾞｼｯｸM"/>
              <a:ea typeface="HGｺﾞｼｯｸM"/>
            </a:rPr>
            <a:t>(B) × 0.148</a:t>
          </a:r>
          <a:r>
            <a:rPr lang="ja-JP" altLang="en-US" sz="900" b="0" i="0" u="none" strike="noStrike" baseline="0">
              <a:solidFill>
                <a:sysClr val="windowText" lastClr="000000"/>
              </a:solidFill>
              <a:latin typeface="HGｺﾞｼｯｸM"/>
              <a:ea typeface="HGｺﾞｼｯｸM"/>
            </a:rPr>
            <a:t>（国費の割合</a:t>
          </a:r>
          <a:r>
            <a:rPr lang="en-US" altLang="ja-JP" sz="900" b="0" i="0" u="none" strike="noStrike" baseline="0">
              <a:solidFill>
                <a:sysClr val="windowText" lastClr="000000"/>
              </a:solidFill>
              <a:latin typeface="HGｺﾞｼｯｸM"/>
              <a:ea typeface="HGｺﾞｼｯｸM"/>
            </a:rPr>
            <a:t>※</a:t>
          </a:r>
          <a:r>
            <a:rPr lang="ja-JP" altLang="en-US" sz="900" b="0" i="0" u="none" strike="noStrike" baseline="0">
              <a:solidFill>
                <a:sysClr val="windowText" lastClr="000000"/>
              </a:solidFill>
              <a:latin typeface="HGｺﾞｼｯｸM"/>
              <a:ea typeface="HGｺﾞｼｯｸM"/>
            </a:rPr>
            <a:t>）　</a:t>
          </a:r>
        </a:p>
        <a:p>
          <a:pPr algn="l" rtl="0">
            <a:defRPr sz="1000"/>
          </a:pPr>
          <a:r>
            <a:rPr lang="ja-JP" altLang="en-US" sz="900" b="0" i="0" u="none" strike="noStrike" baseline="0">
              <a:solidFill>
                <a:sysClr val="windowText" lastClr="000000"/>
              </a:solidFill>
              <a:latin typeface="HGｺﾞｼｯｸM"/>
              <a:ea typeface="HGｺﾞｼｯｸM"/>
            </a:rPr>
            <a:t>　　　　</a:t>
          </a:r>
          <a:r>
            <a:rPr lang="en-US" altLang="ja-JP" sz="900" b="0" i="0" u="none" strike="noStrike" baseline="0">
              <a:solidFill>
                <a:sysClr val="windowText" lastClr="000000"/>
              </a:solidFill>
              <a:latin typeface="HGｺﾞｼｯｸM"/>
              <a:ea typeface="HGｺﾞｼｯｸM"/>
            </a:rPr>
            <a:t>※</a:t>
          </a:r>
          <a:r>
            <a:rPr lang="ja-JP" altLang="en-US" sz="900" b="0" i="0" u="none" strike="noStrike" baseline="0">
              <a:solidFill>
                <a:sysClr val="windowText" lastClr="000000"/>
              </a:solidFill>
              <a:latin typeface="HGｺﾞｼｯｸM"/>
              <a:ea typeface="HGｺﾞｼｯｸM"/>
            </a:rPr>
            <a:t>国費の割合は、平成</a:t>
          </a:r>
          <a:r>
            <a:rPr lang="en-US" altLang="ja-JP" sz="900" b="0" i="0" u="none" strike="noStrike" baseline="0">
              <a:solidFill>
                <a:sysClr val="windowText" lastClr="000000"/>
              </a:solidFill>
              <a:latin typeface="HGｺﾞｼｯｸM"/>
              <a:ea typeface="HGｺﾞｼｯｸM"/>
            </a:rPr>
            <a:t>23</a:t>
          </a:r>
          <a:r>
            <a:rPr lang="ja-JP" altLang="en-US" sz="900" b="0" i="0" u="none" strike="noStrike" baseline="0">
              <a:solidFill>
                <a:sysClr val="windowText" lastClr="000000"/>
              </a:solidFill>
              <a:latin typeface="HGｺﾞｼｯｸM"/>
              <a:ea typeface="HGｺﾞｼｯｸM"/>
            </a:rPr>
            <a:t>年度予算ベースの公費負担額に対する国費の割合。</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38099</xdr:colOff>
      <xdr:row>18</xdr:row>
      <xdr:rowOff>57150</xdr:rowOff>
    </xdr:from>
    <xdr:to>
      <xdr:col>10</xdr:col>
      <xdr:colOff>495300</xdr:colOff>
      <xdr:row>27</xdr:row>
      <xdr:rowOff>114300</xdr:rowOff>
    </xdr:to>
    <xdr:sp macro="" textlink="">
      <xdr:nvSpPr>
        <xdr:cNvPr id="2" name="正方形/長方形 1"/>
        <xdr:cNvSpPr/>
      </xdr:nvSpPr>
      <xdr:spPr>
        <a:xfrm>
          <a:off x="161924" y="2781300"/>
          <a:ext cx="6924676" cy="1343025"/>
        </a:xfrm>
        <a:prstGeom prst="rect">
          <a:avLst/>
        </a:prstGeom>
        <a:noFill/>
        <a:ln w="15875"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marR="0" lvl="0" indent="0" defTabSz="914400" rtl="0" eaLnBrk="1" fontAlgn="auto" latinLnBrk="0" hangingPunct="1">
            <a:lnSpc>
              <a:spcPct val="100000"/>
            </a:lnSpc>
            <a:spcBef>
              <a:spcPts val="0"/>
            </a:spcBef>
            <a:spcAft>
              <a:spcPts val="0"/>
            </a:spcAft>
            <a:buClrTx/>
            <a:buSzTx/>
            <a:buFontTx/>
            <a:buNone/>
            <a:tabLst/>
            <a:defRPr/>
          </a:pP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a:t>
          </a: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試算の考え方</a:t>
          </a:r>
          <a:endPar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endPar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　</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利用児童数は、「子ども・子育てビジョン」の前提にしたがって試算するものとし、平成</a:t>
          </a: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30</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年度以降は</a:t>
          </a:r>
          <a:endPar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  </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「日本の将来推計人口（平成</a:t>
          </a: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18</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年</a:t>
          </a: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12</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月推計）」</a:t>
          </a: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国立社会保障・人口問題研究所）の児童人口の減少を反映して試算。</a:t>
          </a:r>
        </a:p>
        <a:p>
          <a:pPr algn="l"/>
          <a:r>
            <a:rPr kumimoji="1" lang="ja-JP" altLang="en-US" sz="900">
              <a:solidFill>
                <a:sysClr val="windowText" lastClr="000000"/>
              </a:solidFill>
              <a:latin typeface="HGｺﾞｼｯｸM" pitchFamily="49" charset="-128"/>
              <a:ea typeface="HGｺﾞｼｯｸM" pitchFamily="49" charset="-128"/>
            </a:rPr>
            <a:t>○　児童</a:t>
          </a:r>
          <a:r>
            <a:rPr kumimoji="1" lang="en-US" altLang="ja-JP" sz="900">
              <a:solidFill>
                <a:sysClr val="windowText" lastClr="000000"/>
              </a:solidFill>
              <a:latin typeface="HGｺﾞｼｯｸM" pitchFamily="49" charset="-128"/>
              <a:ea typeface="HGｺﾞｼｯｸM" pitchFamily="49" charset="-128"/>
            </a:rPr>
            <a:t>1</a:t>
          </a:r>
          <a:r>
            <a:rPr kumimoji="1" lang="ja-JP" altLang="en-US" sz="900">
              <a:solidFill>
                <a:sysClr val="windowText" lastClr="000000"/>
              </a:solidFill>
              <a:latin typeface="HGｺﾞｼｯｸM" pitchFamily="49" charset="-128"/>
              <a:ea typeface="HGｺﾞｼｯｸM" pitchFamily="49" charset="-128"/>
            </a:rPr>
            <a:t>人当たり単価（</a:t>
          </a:r>
          <a:r>
            <a:rPr kumimoji="1" lang="en-US" altLang="ja-JP" sz="900">
              <a:solidFill>
                <a:sysClr val="windowText" lastClr="000000"/>
              </a:solidFill>
              <a:latin typeface="HGｺﾞｼｯｸM" pitchFamily="49" charset="-128"/>
              <a:ea typeface="HGｺﾞｼｯｸM" pitchFamily="49" charset="-128"/>
            </a:rPr>
            <a:t>76,000</a:t>
          </a:r>
          <a:r>
            <a:rPr kumimoji="1" lang="ja-JP" altLang="en-US" sz="900">
              <a:solidFill>
                <a:sysClr val="windowText" lastClr="000000"/>
              </a:solidFill>
              <a:latin typeface="HGｺﾞｼｯｸM" pitchFamily="49" charset="-128"/>
              <a:ea typeface="HGｺﾞｼｯｸM" pitchFamily="49" charset="-128"/>
            </a:rPr>
            <a:t>円）</a:t>
          </a:r>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a:t>
          </a:r>
          <a:r>
            <a:rPr kumimoji="1" lang="en-US" altLang="ja-JP" sz="900">
              <a:solidFill>
                <a:sysClr val="windowText" lastClr="000000"/>
              </a:solidFill>
              <a:latin typeface="HGｺﾞｼｯｸM" pitchFamily="49" charset="-128"/>
              <a:ea typeface="HGｺﾞｼｯｸM" pitchFamily="49" charset="-128"/>
            </a:rPr>
            <a:t>3,026</a:t>
          </a:r>
          <a:r>
            <a:rPr kumimoji="1" lang="ja-JP" altLang="en-US" sz="900">
              <a:solidFill>
                <a:sysClr val="windowText" lastClr="000000"/>
              </a:solidFill>
              <a:latin typeface="HGｺﾞｼｯｸM" pitchFamily="49" charset="-128"/>
              <a:ea typeface="HGｺﾞｼｯｸM" pitchFamily="49" charset="-128"/>
            </a:rPr>
            <a:t>千円（</a:t>
          </a:r>
          <a:r>
            <a:rPr kumimoji="1" lang="en-US" altLang="ja-JP" sz="900">
              <a:solidFill>
                <a:sysClr val="windowText" lastClr="000000"/>
              </a:solidFill>
              <a:latin typeface="HGｺﾞｼｯｸM" pitchFamily="49" charset="-128"/>
              <a:ea typeface="HGｺﾞｼｯｸM" pitchFamily="49" charset="-128"/>
            </a:rPr>
            <a:t>36</a:t>
          </a:r>
          <a:r>
            <a:rPr kumimoji="1" lang="ja-JP" altLang="en-US" sz="900">
              <a:solidFill>
                <a:sysClr val="windowText" lastClr="000000"/>
              </a:solidFill>
              <a:latin typeface="HGｺﾞｼｯｸM" pitchFamily="49" charset="-128"/>
              <a:ea typeface="HGｺﾞｼｯｸM" pitchFamily="49" charset="-128"/>
            </a:rPr>
            <a:t>～</a:t>
          </a:r>
          <a:r>
            <a:rPr kumimoji="1" lang="en-US" altLang="ja-JP" sz="900">
              <a:solidFill>
                <a:sysClr val="windowText" lastClr="000000"/>
              </a:solidFill>
              <a:latin typeface="HGｺﾞｼｯｸM" pitchFamily="49" charset="-128"/>
              <a:ea typeface="HGｺﾞｼｯｸM" pitchFamily="49" charset="-128"/>
            </a:rPr>
            <a:t>45</a:t>
          </a:r>
          <a:r>
            <a:rPr kumimoji="1" lang="ja-JP" altLang="en-US" sz="900">
              <a:solidFill>
                <a:sysClr val="windowText" lastClr="000000"/>
              </a:solidFill>
              <a:latin typeface="HGｺﾞｼｯｸM" pitchFamily="49" charset="-128"/>
              <a:ea typeface="HGｺﾞｼｯｸM" pitchFamily="49" charset="-128"/>
            </a:rPr>
            <a:t>人のクラブに対する公費補助額（地方負担含む））　</a:t>
          </a:r>
          <a:r>
            <a:rPr kumimoji="1" lang="en-US" altLang="ja-JP" sz="900">
              <a:solidFill>
                <a:sysClr val="windowText" lastClr="000000"/>
              </a:solidFill>
              <a:latin typeface="HGｺﾞｼｯｸM" pitchFamily="49" charset="-128"/>
              <a:ea typeface="HGｺﾞｼｯｸM" pitchFamily="49" charset="-128"/>
            </a:rPr>
            <a:t>÷</a:t>
          </a:r>
          <a:r>
            <a:rPr kumimoji="1" lang="ja-JP" altLang="en-US" sz="900">
              <a:solidFill>
                <a:sysClr val="windowText" lastClr="000000"/>
              </a:solidFill>
              <a:latin typeface="HGｺﾞｼｯｸM" pitchFamily="49" charset="-128"/>
              <a:ea typeface="HGｺﾞｼｯｸM" pitchFamily="49" charset="-128"/>
            </a:rPr>
            <a:t>　</a:t>
          </a:r>
          <a:r>
            <a:rPr kumimoji="1" lang="en-US" altLang="ja-JP" sz="900">
              <a:solidFill>
                <a:sysClr val="windowText" lastClr="000000"/>
              </a:solidFill>
              <a:latin typeface="HGｺﾞｼｯｸM" pitchFamily="49" charset="-128"/>
              <a:ea typeface="HGｺﾞｼｯｸM" pitchFamily="49" charset="-128"/>
            </a:rPr>
            <a:t>40</a:t>
          </a:r>
          <a:r>
            <a:rPr kumimoji="1" lang="ja-JP" altLang="en-US" sz="900">
              <a:solidFill>
                <a:sysClr val="windowText" lastClr="000000"/>
              </a:solidFill>
              <a:latin typeface="HGｺﾞｼｯｸM" pitchFamily="49" charset="-128"/>
              <a:ea typeface="HGｺﾞｼｯｸM" pitchFamily="49" charset="-128"/>
            </a:rPr>
            <a:t>人定員　＝　</a:t>
          </a:r>
          <a:r>
            <a:rPr kumimoji="1" lang="en-US" altLang="ja-JP" sz="900">
              <a:solidFill>
                <a:sysClr val="windowText" lastClr="000000"/>
              </a:solidFill>
              <a:latin typeface="HGｺﾞｼｯｸM" pitchFamily="49" charset="-128"/>
              <a:ea typeface="HGｺﾞｼｯｸM" pitchFamily="49" charset="-128"/>
            </a:rPr>
            <a:t>76</a:t>
          </a:r>
          <a:r>
            <a:rPr kumimoji="1" lang="ja-JP" altLang="en-US" sz="900">
              <a:solidFill>
                <a:sysClr val="windowText" lastClr="000000"/>
              </a:solidFill>
              <a:latin typeface="HGｺﾞｼｯｸM" pitchFamily="49" charset="-128"/>
              <a:ea typeface="HGｺﾞｼｯｸM" pitchFamily="49" charset="-128"/>
            </a:rPr>
            <a:t>千円</a:t>
          </a:r>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a:t>
          </a:r>
          <a:r>
            <a:rPr kumimoji="1" lang="en-US" altLang="ja-JP" sz="900">
              <a:solidFill>
                <a:sysClr val="windowText" lastClr="000000"/>
              </a:solidFill>
              <a:latin typeface="HGｺﾞｼｯｸM" pitchFamily="49" charset="-128"/>
              <a:ea typeface="HGｺﾞｼｯｸM" pitchFamily="49" charset="-128"/>
            </a:rPr>
            <a:t>2011</a:t>
          </a:r>
          <a:r>
            <a:rPr kumimoji="1" lang="ja-JP" altLang="en-US" sz="900">
              <a:solidFill>
                <a:sysClr val="windowText" lastClr="000000"/>
              </a:solidFill>
              <a:latin typeface="HGｺﾞｼｯｸM" pitchFamily="49" charset="-128"/>
              <a:ea typeface="HGｺﾞｼｯｸM" pitchFamily="49" charset="-128"/>
            </a:rPr>
            <a:t>年（</a:t>
          </a:r>
          <a:r>
            <a:rPr kumimoji="1" lang="en-US" altLang="ja-JP" sz="900">
              <a:solidFill>
                <a:sysClr val="windowText" lastClr="000000"/>
              </a:solidFill>
              <a:latin typeface="HGｺﾞｼｯｸM" pitchFamily="49" charset="-128"/>
              <a:ea typeface="HGｺﾞｼｯｸM" pitchFamily="49" charset="-128"/>
            </a:rPr>
            <a:t>23</a:t>
          </a:r>
          <a:r>
            <a:rPr kumimoji="1" lang="ja-JP" altLang="en-US" sz="900">
              <a:solidFill>
                <a:sysClr val="windowText" lastClr="000000"/>
              </a:solidFill>
              <a:latin typeface="HGｺﾞｼｯｸM" pitchFamily="49" charset="-128"/>
              <a:ea typeface="HGｺﾞｼｯｸM" pitchFamily="49" charset="-128"/>
            </a:rPr>
            <a:t>年）は、当初予算額を記載。</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123824</xdr:colOff>
      <xdr:row>17</xdr:row>
      <xdr:rowOff>0</xdr:rowOff>
    </xdr:from>
    <xdr:to>
      <xdr:col>10</xdr:col>
      <xdr:colOff>552449</xdr:colOff>
      <xdr:row>31</xdr:row>
      <xdr:rowOff>57150</xdr:rowOff>
    </xdr:to>
    <xdr:sp macro="" textlink="">
      <xdr:nvSpPr>
        <xdr:cNvPr id="4" name="正方形/長方形 3"/>
        <xdr:cNvSpPr/>
      </xdr:nvSpPr>
      <xdr:spPr>
        <a:xfrm>
          <a:off x="123824" y="2581275"/>
          <a:ext cx="7019925" cy="2057400"/>
        </a:xfrm>
        <a:prstGeom prst="rect">
          <a:avLst/>
        </a:prstGeom>
        <a:noFill/>
        <a:ln w="15875"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nchorCtr="0"/>
        <a:lstStyle/>
        <a:p>
          <a:pPr marL="0" marR="0" lvl="0" indent="0" defTabSz="914400" rtl="0" eaLnBrk="1" fontAlgn="auto" latinLnBrk="0" hangingPunct="1">
            <a:lnSpc>
              <a:spcPct val="100000"/>
            </a:lnSpc>
            <a:spcBef>
              <a:spcPts val="0"/>
            </a:spcBef>
            <a:spcAft>
              <a:spcPts val="0"/>
            </a:spcAft>
            <a:buClrTx/>
            <a:buSzTx/>
            <a:buFontTx/>
            <a:buNone/>
            <a:tabLst/>
            <a:defRPr/>
          </a:pP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a:t>
          </a: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試算の考え方</a:t>
          </a:r>
          <a:endPar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endPar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　利用</a:t>
          </a: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人</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数は、「子ども・子育てビジョン」の前提にしたがって試算するものとし、平成</a:t>
          </a: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30</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年度以降は</a:t>
          </a:r>
          <a:endPar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  </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「日本の将来推計人口（平成</a:t>
          </a: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18</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年</a:t>
          </a: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12</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月推計）」（国立社会保障・人口問題研究所）の児童人口の減少を反映して試算。</a:t>
          </a:r>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児童</a:t>
          </a:r>
          <a:r>
            <a:rPr kumimoji="1" lang="en-US" altLang="ja-JP" sz="900">
              <a:solidFill>
                <a:sysClr val="windowText" lastClr="000000"/>
              </a:solidFill>
              <a:latin typeface="HGｺﾞｼｯｸM" pitchFamily="49" charset="-128"/>
              <a:ea typeface="HGｺﾞｼｯｸM" pitchFamily="49" charset="-128"/>
            </a:rPr>
            <a:t>1</a:t>
          </a:r>
          <a:r>
            <a:rPr kumimoji="1" lang="ja-JP" altLang="en-US" sz="900">
              <a:solidFill>
                <a:sysClr val="windowText" lastClr="000000"/>
              </a:solidFill>
              <a:latin typeface="HGｺﾞｼｯｸM" pitchFamily="49" charset="-128"/>
              <a:ea typeface="HGｺﾞｼｯｸM" pitchFamily="49" charset="-128"/>
            </a:rPr>
            <a:t>人当たり単価</a:t>
          </a:r>
          <a:r>
            <a:rPr kumimoji="1" lang="en-US" altLang="ja-JP" sz="900">
              <a:solidFill>
                <a:sysClr val="windowText" lastClr="000000"/>
              </a:solidFill>
              <a:latin typeface="HGｺﾞｼｯｸM" pitchFamily="49" charset="-128"/>
              <a:ea typeface="HGｺﾞｼｯｸM" pitchFamily="49" charset="-128"/>
            </a:rPr>
            <a:t>(8,100</a:t>
          </a:r>
          <a:r>
            <a:rPr kumimoji="1" lang="ja-JP" altLang="en-US" sz="900">
              <a:solidFill>
                <a:sysClr val="windowText" lastClr="000000"/>
              </a:solidFill>
              <a:latin typeface="HGｺﾞｼｯｸM" pitchFamily="49" charset="-128"/>
              <a:ea typeface="HGｺﾞｼｯｸM" pitchFamily="49" charset="-128"/>
            </a:rPr>
            <a:t>円</a:t>
          </a:r>
          <a:r>
            <a:rPr kumimoji="1" lang="en-US" altLang="ja-JP" sz="900">
              <a:solidFill>
                <a:sysClr val="windowText" lastClr="000000"/>
              </a:solidFill>
              <a:latin typeface="HGｺﾞｼｯｸM" pitchFamily="49" charset="-128"/>
              <a:ea typeface="HGｺﾞｼｯｸM" pitchFamily="49" charset="-128"/>
            </a:rPr>
            <a:t>)</a:t>
          </a:r>
          <a:r>
            <a:rPr kumimoji="1" lang="ja-JP" altLang="en-US" sz="900">
              <a:solidFill>
                <a:sysClr val="windowText" lastClr="000000"/>
              </a:solidFill>
              <a:latin typeface="HGｺﾞｼｯｸM" pitchFamily="49" charset="-128"/>
              <a:ea typeface="HGｺﾞｼｯｸM" pitchFamily="49" charset="-128"/>
            </a:rPr>
            <a:t>（国費ベース）　　</a:t>
          </a:r>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a:t>
          </a:r>
          <a:r>
            <a:rPr kumimoji="1" lang="en-US" altLang="ja-JP" sz="900">
              <a:solidFill>
                <a:sysClr val="windowText" lastClr="000000"/>
              </a:solidFill>
              <a:latin typeface="HGｺﾞｼｯｸM" pitchFamily="49" charset="-128"/>
              <a:ea typeface="HGｺﾞｼｯｸM" pitchFamily="49" charset="-128"/>
            </a:rPr>
            <a:t>1,700</a:t>
          </a:r>
          <a:r>
            <a:rPr kumimoji="1" lang="ja-JP" altLang="en-US" sz="900">
              <a:solidFill>
                <a:sysClr val="windowText" lastClr="000000"/>
              </a:solidFill>
              <a:latin typeface="HGｺﾞｼｯｸM" pitchFamily="49" charset="-128"/>
              <a:ea typeface="HGｺﾞｼｯｸM" pitchFamily="49" charset="-128"/>
            </a:rPr>
            <a:t>千円（①）</a:t>
          </a:r>
          <a:r>
            <a:rPr kumimoji="1" lang="en-US" altLang="ja-JP" sz="900">
              <a:solidFill>
                <a:sysClr val="windowText" lastClr="000000"/>
              </a:solidFill>
              <a:latin typeface="HGｺﾞｼｯｸM" pitchFamily="49" charset="-128"/>
              <a:ea typeface="HGｺﾞｼｯｸM" pitchFamily="49" charset="-128"/>
            </a:rPr>
            <a:t>÷ 3</a:t>
          </a:r>
          <a:r>
            <a:rPr kumimoji="1" lang="ja-JP" altLang="en-US" sz="900" baseline="0">
              <a:solidFill>
                <a:sysClr val="windowText" lastClr="000000"/>
              </a:solidFill>
              <a:latin typeface="HGｺﾞｼｯｸM" pitchFamily="49" charset="-128"/>
              <a:ea typeface="HGｺﾞｼｯｸM" pitchFamily="49" charset="-128"/>
            </a:rPr>
            <a:t> （②）</a:t>
          </a:r>
          <a:r>
            <a:rPr kumimoji="1" lang="en-US" altLang="ja-JP" sz="900">
              <a:solidFill>
                <a:sysClr val="windowText" lastClr="000000"/>
              </a:solidFill>
              <a:latin typeface="HGｺﾞｼｯｸM" pitchFamily="49" charset="-128"/>
              <a:ea typeface="HGｺﾞｼｯｸM" pitchFamily="49" charset="-128"/>
            </a:rPr>
            <a:t>÷70</a:t>
          </a:r>
          <a:r>
            <a:rPr kumimoji="1" lang="ja-JP" altLang="en-US" sz="900">
              <a:solidFill>
                <a:sysClr val="windowText" lastClr="000000"/>
              </a:solidFill>
              <a:latin typeface="HGｺﾞｼｯｸM" pitchFamily="49" charset="-128"/>
              <a:ea typeface="HGｺﾞｼｯｸM" pitchFamily="49" charset="-128"/>
            </a:rPr>
            <a:t>人（③）≒</a:t>
          </a:r>
          <a:r>
            <a:rPr kumimoji="1" lang="en-US" altLang="ja-JP" sz="900">
              <a:solidFill>
                <a:sysClr val="windowText" lastClr="000000"/>
              </a:solidFill>
              <a:latin typeface="HGｺﾞｼｯｸM" pitchFamily="49" charset="-128"/>
              <a:ea typeface="HGｺﾞｼｯｸM" pitchFamily="49" charset="-128"/>
            </a:rPr>
            <a:t>8,100</a:t>
          </a:r>
          <a:r>
            <a:rPr kumimoji="1" lang="ja-JP" altLang="en-US" sz="900">
              <a:solidFill>
                <a:sysClr val="windowText" lastClr="000000"/>
              </a:solidFill>
              <a:latin typeface="HGｺﾞｼｯｸM" pitchFamily="49" charset="-128"/>
              <a:ea typeface="HGｺﾞｼｯｸM" pitchFamily="49" charset="-128"/>
            </a:rPr>
            <a:t>円</a:t>
          </a:r>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①　１か所当たりの事業に要する費用（公費分（地方負担含む））</a:t>
          </a:r>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a:t>
          </a:r>
          <a:r>
            <a:rPr kumimoji="1" lang="ja-JP" altLang="en-US" sz="900" baseline="0">
              <a:solidFill>
                <a:sysClr val="windowText" lastClr="000000"/>
              </a:solidFill>
              <a:latin typeface="HGｺﾞｼｯｸM" pitchFamily="49" charset="-128"/>
              <a:ea typeface="HGｺﾞｼｯｸM" pitchFamily="49" charset="-128"/>
            </a:rPr>
            <a:t> ②　国費負担割合</a:t>
          </a:r>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a:t>
          </a:r>
          <a:r>
            <a:rPr kumimoji="1" lang="ja-JP" altLang="en-US" sz="900" baseline="0">
              <a:solidFill>
                <a:sysClr val="windowText" lastClr="000000"/>
              </a:solidFill>
              <a:latin typeface="HGｺﾞｼｯｸM" pitchFamily="49" charset="-128"/>
              <a:ea typeface="HGｺﾞｼｯｸM" pitchFamily="49" charset="-128"/>
            </a:rPr>
            <a:t> ③　１か所当たり</a:t>
          </a:r>
          <a:r>
            <a:rPr kumimoji="1" lang="ja-JP" altLang="en-US" sz="900">
              <a:solidFill>
                <a:sysClr val="windowText" lastClr="000000"/>
              </a:solidFill>
              <a:latin typeface="HGｺﾞｼｯｸM" pitchFamily="49" charset="-128"/>
              <a:ea typeface="HGｺﾞｼｯｸM" pitchFamily="49" charset="-128"/>
            </a:rPr>
            <a:t>平均受入児童数</a:t>
          </a:r>
          <a:endParaRPr kumimoji="1" lang="en-US" altLang="ja-JP" sz="900">
            <a:solidFill>
              <a:sysClr val="windowText" lastClr="000000"/>
            </a:solidFill>
            <a:latin typeface="HGｺﾞｼｯｸM" pitchFamily="49" charset="-128"/>
            <a:ea typeface="HGｺﾞｼｯｸM" pitchFamily="49" charset="-128"/>
            <a:cs typeface="+mn-cs"/>
          </a:endParaRPr>
        </a:p>
        <a:p>
          <a:r>
            <a:rPr kumimoji="1" lang="ja-JP" altLang="en-US" sz="900">
              <a:solidFill>
                <a:sysClr val="windowText" lastClr="000000"/>
              </a:solidFill>
              <a:latin typeface="HGｺﾞｼｯｸM" pitchFamily="49" charset="-128"/>
              <a:ea typeface="HGｺﾞｼｯｸM" pitchFamily="49" charset="-128"/>
              <a:cs typeface="+mn-cs"/>
            </a:rPr>
            <a:t>○</a:t>
          </a:r>
          <a:r>
            <a:rPr kumimoji="1" lang="ja-JP" altLang="ja-JP" sz="900">
              <a:solidFill>
                <a:sysClr val="windowText" lastClr="000000"/>
              </a:solidFill>
              <a:latin typeface="HGｺﾞｼｯｸM" pitchFamily="49" charset="-128"/>
              <a:ea typeface="HGｺﾞｼｯｸM" pitchFamily="49" charset="-128"/>
              <a:cs typeface="+mn-cs"/>
            </a:rPr>
            <a:t>　</a:t>
          </a:r>
          <a:r>
            <a:rPr kumimoji="1" lang="en-US" altLang="ja-JP" sz="900">
              <a:solidFill>
                <a:sysClr val="windowText" lastClr="000000"/>
              </a:solidFill>
              <a:latin typeface="HGｺﾞｼｯｸM" pitchFamily="49" charset="-128"/>
              <a:ea typeface="HGｺﾞｼｯｸM" pitchFamily="49" charset="-128"/>
              <a:cs typeface="+mn-cs"/>
            </a:rPr>
            <a:t>2011</a:t>
          </a:r>
          <a:r>
            <a:rPr kumimoji="1" lang="ja-JP" altLang="ja-JP" sz="900">
              <a:solidFill>
                <a:sysClr val="windowText" lastClr="000000"/>
              </a:solidFill>
              <a:latin typeface="HGｺﾞｼｯｸM" pitchFamily="49" charset="-128"/>
              <a:ea typeface="HGｺﾞｼｯｸM" pitchFamily="49" charset="-128"/>
              <a:cs typeface="+mn-cs"/>
            </a:rPr>
            <a:t>年（</a:t>
          </a:r>
          <a:r>
            <a:rPr kumimoji="1" lang="en-US" altLang="ja-JP" sz="900">
              <a:solidFill>
                <a:sysClr val="windowText" lastClr="000000"/>
              </a:solidFill>
              <a:latin typeface="HGｺﾞｼｯｸM" pitchFamily="49" charset="-128"/>
              <a:ea typeface="HGｺﾞｼｯｸM" pitchFamily="49" charset="-128"/>
              <a:cs typeface="+mn-cs"/>
            </a:rPr>
            <a:t>23</a:t>
          </a:r>
          <a:r>
            <a:rPr kumimoji="1" lang="ja-JP" altLang="ja-JP" sz="900">
              <a:solidFill>
                <a:sysClr val="windowText" lastClr="000000"/>
              </a:solidFill>
              <a:latin typeface="HGｺﾞｼｯｸM" pitchFamily="49" charset="-128"/>
              <a:ea typeface="HGｺﾞｼｯｸM" pitchFamily="49" charset="-128"/>
              <a:cs typeface="+mn-cs"/>
            </a:rPr>
            <a:t>年）は、当初予算額を記載。</a:t>
          </a:r>
          <a:endParaRPr lang="ja-JP" altLang="ja-JP" sz="900">
            <a:solidFill>
              <a:sysClr val="windowText" lastClr="000000"/>
            </a:solidFill>
            <a:latin typeface="HGｺﾞｼｯｸM" pitchFamily="49" charset="-128"/>
            <a:ea typeface="HGｺﾞｼｯｸM"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123824</xdr:colOff>
      <xdr:row>16</xdr:row>
      <xdr:rowOff>142874</xdr:rowOff>
    </xdr:from>
    <xdr:to>
      <xdr:col>11</xdr:col>
      <xdr:colOff>19050</xdr:colOff>
      <xdr:row>29</xdr:row>
      <xdr:rowOff>133350</xdr:rowOff>
    </xdr:to>
    <xdr:sp macro="" textlink="">
      <xdr:nvSpPr>
        <xdr:cNvPr id="3" name="正方形/長方形 2"/>
        <xdr:cNvSpPr/>
      </xdr:nvSpPr>
      <xdr:spPr>
        <a:xfrm>
          <a:off x="123824" y="2581274"/>
          <a:ext cx="7172326" cy="1847851"/>
        </a:xfrm>
        <a:prstGeom prst="rect">
          <a:avLst/>
        </a:prstGeom>
        <a:noFill/>
        <a:ln w="15875"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nchorCtr="0"/>
        <a:lstStyle/>
        <a:p>
          <a:pPr marL="0" marR="0" lvl="0" indent="0" defTabSz="914400" rtl="0" eaLnBrk="1" fontAlgn="auto" latinLnBrk="0" hangingPunct="1">
            <a:lnSpc>
              <a:spcPct val="100000"/>
            </a:lnSpc>
            <a:spcBef>
              <a:spcPts val="0"/>
            </a:spcBef>
            <a:spcAft>
              <a:spcPts val="0"/>
            </a:spcAft>
            <a:buClrTx/>
            <a:buSzTx/>
            <a:buFontTx/>
            <a:buNone/>
            <a:tabLst/>
            <a:defRPr/>
          </a:pP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　</a:t>
          </a: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試算の考え方</a:t>
          </a:r>
          <a:endPar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endPar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　</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利用</a:t>
          </a: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人</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数は、「子ども・子育てビジョン」の前提にしたがって試算するものとし、平成</a:t>
          </a: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30</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年度以降は</a:t>
          </a:r>
          <a:endPar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   </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「日本の将来推計人口（平成</a:t>
          </a: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18</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年</a:t>
          </a: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12</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月推計）」</a:t>
          </a: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国立社会保障・人口問題研究所）の児童人口の減少を反映して試算</a:t>
          </a: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a:t>
          </a:r>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児童</a:t>
          </a:r>
          <a:r>
            <a:rPr kumimoji="1" lang="en-US" altLang="ja-JP" sz="900">
              <a:solidFill>
                <a:sysClr val="windowText" lastClr="000000"/>
              </a:solidFill>
              <a:latin typeface="HGｺﾞｼｯｸM" pitchFamily="49" charset="-128"/>
              <a:ea typeface="HGｺﾞｼｯｸM" pitchFamily="49" charset="-128"/>
            </a:rPr>
            <a:t>1</a:t>
          </a:r>
          <a:r>
            <a:rPr kumimoji="1" lang="ja-JP" altLang="en-US" sz="900">
              <a:solidFill>
                <a:sysClr val="windowText" lastClr="000000"/>
              </a:solidFill>
              <a:latin typeface="HGｺﾞｼｯｸM" pitchFamily="49" charset="-128"/>
              <a:ea typeface="HGｺﾞｼｯｸM" pitchFamily="49" charset="-128"/>
            </a:rPr>
            <a:t>人当たり単価</a:t>
          </a:r>
          <a:r>
            <a:rPr kumimoji="1" lang="en-US" altLang="ja-JP" sz="900">
              <a:solidFill>
                <a:sysClr val="windowText" lastClr="000000"/>
              </a:solidFill>
              <a:latin typeface="HGｺﾞｼｯｸM" pitchFamily="49" charset="-128"/>
              <a:ea typeface="HGｺﾞｼｯｸM" pitchFamily="49" charset="-128"/>
            </a:rPr>
            <a:t>(2,000</a:t>
          </a:r>
          <a:r>
            <a:rPr kumimoji="1" lang="ja-JP" altLang="en-US" sz="900">
              <a:solidFill>
                <a:sysClr val="windowText" lastClr="000000"/>
              </a:solidFill>
              <a:latin typeface="HGｺﾞｼｯｸM" pitchFamily="49" charset="-128"/>
              <a:ea typeface="HGｺﾞｼｯｸM" pitchFamily="49" charset="-128"/>
            </a:rPr>
            <a:t>円</a:t>
          </a:r>
          <a:r>
            <a:rPr kumimoji="1" lang="en-US" altLang="ja-JP" sz="900">
              <a:solidFill>
                <a:sysClr val="windowText" lastClr="000000"/>
              </a:solidFill>
              <a:latin typeface="HGｺﾞｼｯｸM" pitchFamily="49" charset="-128"/>
              <a:ea typeface="HGｺﾞｼｯｸM" pitchFamily="49" charset="-128"/>
            </a:rPr>
            <a:t>)</a:t>
          </a:r>
          <a:r>
            <a:rPr kumimoji="1" lang="ja-JP" altLang="en-US" sz="900">
              <a:solidFill>
                <a:sysClr val="windowText" lastClr="000000"/>
              </a:solidFill>
              <a:latin typeface="HGｺﾞｼｯｸM" pitchFamily="49" charset="-128"/>
              <a:ea typeface="HGｺﾞｼｯｸM" pitchFamily="49" charset="-128"/>
            </a:rPr>
            <a:t>（国費ベース）</a:t>
          </a:r>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a:t>
          </a:r>
          <a:r>
            <a:rPr kumimoji="1" lang="en-US" altLang="ja-JP" sz="900">
              <a:solidFill>
                <a:sysClr val="windowText" lastClr="000000"/>
              </a:solidFill>
              <a:latin typeface="HGｺﾞｼｯｸM" pitchFamily="49" charset="-128"/>
              <a:ea typeface="HGｺﾞｼｯｸM" pitchFamily="49" charset="-128"/>
            </a:rPr>
            <a:t>5,800</a:t>
          </a:r>
          <a:r>
            <a:rPr kumimoji="1" lang="ja-JP" altLang="en-US" sz="900">
              <a:solidFill>
                <a:sysClr val="windowText" lastClr="000000"/>
              </a:solidFill>
              <a:latin typeface="HGｺﾞｼｯｸM" pitchFamily="49" charset="-128"/>
              <a:ea typeface="HGｺﾞｼｯｸM" pitchFamily="49" charset="-128"/>
            </a:rPr>
            <a:t>円（①）</a:t>
          </a:r>
          <a:r>
            <a:rPr kumimoji="1" lang="en-US" altLang="ja-JP" sz="900">
              <a:solidFill>
                <a:sysClr val="windowText" lastClr="000000"/>
              </a:solidFill>
              <a:latin typeface="HGｺﾞｼｯｸM" pitchFamily="49" charset="-128"/>
              <a:ea typeface="HGｺﾞｼｯｸM" pitchFamily="49" charset="-128"/>
            </a:rPr>
            <a:t>÷3</a:t>
          </a:r>
          <a:r>
            <a:rPr kumimoji="1" lang="ja-JP" altLang="en-US" sz="900">
              <a:solidFill>
                <a:sysClr val="windowText" lastClr="000000"/>
              </a:solidFill>
              <a:latin typeface="HGｺﾞｼｯｸM" pitchFamily="49" charset="-128"/>
              <a:ea typeface="HGｺﾞｼｯｸM" pitchFamily="49" charset="-128"/>
            </a:rPr>
            <a:t>（②）</a:t>
          </a:r>
          <a:r>
            <a:rPr kumimoji="1" lang="en-US" altLang="ja-JP" sz="900">
              <a:solidFill>
                <a:sysClr val="windowText" lastClr="000000"/>
              </a:solidFill>
              <a:latin typeface="HGｺﾞｼｯｸM" pitchFamily="49" charset="-128"/>
              <a:ea typeface="HGｺﾞｼｯｸM" pitchFamily="49" charset="-128"/>
            </a:rPr>
            <a:t> </a:t>
          </a:r>
          <a:r>
            <a:rPr kumimoji="1" lang="ja-JP" altLang="en-US" sz="900">
              <a:solidFill>
                <a:sysClr val="windowText" lastClr="000000"/>
              </a:solidFill>
              <a:latin typeface="HGｺﾞｼｯｸM" pitchFamily="49" charset="-128"/>
              <a:ea typeface="HGｺﾞｼｯｸM" pitchFamily="49" charset="-128"/>
            </a:rPr>
            <a:t>≒ </a:t>
          </a:r>
          <a:r>
            <a:rPr kumimoji="1" lang="en-US" altLang="ja-JP" sz="900">
              <a:solidFill>
                <a:sysClr val="windowText" lastClr="000000"/>
              </a:solidFill>
              <a:latin typeface="HGｺﾞｼｯｸM" pitchFamily="49" charset="-128"/>
              <a:ea typeface="HGｺﾞｼｯｸM" pitchFamily="49" charset="-128"/>
            </a:rPr>
            <a:t>2,000</a:t>
          </a:r>
          <a:r>
            <a:rPr kumimoji="1" lang="ja-JP" altLang="en-US" sz="900">
              <a:solidFill>
                <a:sysClr val="windowText" lastClr="000000"/>
              </a:solidFill>
              <a:latin typeface="HGｺﾞｼｯｸM" pitchFamily="49" charset="-128"/>
              <a:ea typeface="HGｺﾞｼｯｸM" pitchFamily="49" charset="-128"/>
            </a:rPr>
            <a:t>円</a:t>
          </a:r>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①児童１人１日当たりの事業に要する費用（公費分（地方負担含む））</a:t>
          </a:r>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②国費負担割合</a:t>
          </a:r>
          <a:endParaRPr kumimoji="1" lang="en-US" altLang="ja-JP" sz="900">
            <a:solidFill>
              <a:sysClr val="windowText" lastClr="000000"/>
            </a:solidFill>
            <a:latin typeface="HGｺﾞｼｯｸM" pitchFamily="49" charset="-128"/>
            <a:ea typeface="HGｺﾞｼｯｸM" pitchFamily="49"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a:solidFill>
                <a:sysClr val="windowText" lastClr="000000"/>
              </a:solidFill>
              <a:latin typeface="HGｺﾞｼｯｸM" pitchFamily="49" charset="-128"/>
              <a:ea typeface="HGｺﾞｼｯｸM" pitchFamily="49" charset="-128"/>
              <a:cs typeface="+mn-cs"/>
            </a:rPr>
            <a:t>○</a:t>
          </a:r>
          <a:r>
            <a:rPr kumimoji="1" lang="ja-JP" altLang="ja-JP" sz="900">
              <a:solidFill>
                <a:sysClr val="windowText" lastClr="000000"/>
              </a:solidFill>
              <a:latin typeface="HGｺﾞｼｯｸM" pitchFamily="49" charset="-128"/>
              <a:ea typeface="HGｺﾞｼｯｸM" pitchFamily="49" charset="-128"/>
              <a:cs typeface="+mn-cs"/>
            </a:rPr>
            <a:t>　</a:t>
          </a:r>
          <a:r>
            <a:rPr kumimoji="1" lang="en-US" altLang="ja-JP" sz="900">
              <a:solidFill>
                <a:sysClr val="windowText" lastClr="000000"/>
              </a:solidFill>
              <a:latin typeface="HGｺﾞｼｯｸM" pitchFamily="49" charset="-128"/>
              <a:ea typeface="HGｺﾞｼｯｸM" pitchFamily="49" charset="-128"/>
              <a:cs typeface="+mn-cs"/>
            </a:rPr>
            <a:t>2011</a:t>
          </a:r>
          <a:r>
            <a:rPr kumimoji="1" lang="ja-JP" altLang="ja-JP" sz="900">
              <a:solidFill>
                <a:sysClr val="windowText" lastClr="000000"/>
              </a:solidFill>
              <a:latin typeface="HGｺﾞｼｯｸM" pitchFamily="49" charset="-128"/>
              <a:ea typeface="HGｺﾞｼｯｸM" pitchFamily="49" charset="-128"/>
              <a:cs typeface="+mn-cs"/>
            </a:rPr>
            <a:t>年（</a:t>
          </a:r>
          <a:r>
            <a:rPr kumimoji="1" lang="en-US" altLang="ja-JP" sz="900">
              <a:solidFill>
                <a:sysClr val="windowText" lastClr="000000"/>
              </a:solidFill>
              <a:latin typeface="HGｺﾞｼｯｸM" pitchFamily="49" charset="-128"/>
              <a:ea typeface="HGｺﾞｼｯｸM" pitchFamily="49" charset="-128"/>
              <a:cs typeface="+mn-cs"/>
            </a:rPr>
            <a:t>23</a:t>
          </a:r>
          <a:r>
            <a:rPr kumimoji="1" lang="ja-JP" altLang="ja-JP" sz="900">
              <a:solidFill>
                <a:sysClr val="windowText" lastClr="000000"/>
              </a:solidFill>
              <a:latin typeface="HGｺﾞｼｯｸM" pitchFamily="49" charset="-128"/>
              <a:ea typeface="HGｺﾞｼｯｸM" pitchFamily="49" charset="-128"/>
              <a:cs typeface="+mn-cs"/>
            </a:rPr>
            <a:t>年）は、当初予算額を記載。</a:t>
          </a:r>
          <a:endParaRPr kumimoji="1" lang="en-US" altLang="ja-JP" sz="900">
            <a:solidFill>
              <a:sysClr val="windowText" lastClr="000000"/>
            </a:solidFill>
            <a:latin typeface="HGｺﾞｼｯｸM" pitchFamily="49" charset="-128"/>
            <a:ea typeface="HGｺﾞｼｯｸM" pitchFamily="49"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16</xdr:row>
      <xdr:rowOff>142874</xdr:rowOff>
    </xdr:from>
    <xdr:to>
      <xdr:col>11</xdr:col>
      <xdr:colOff>200025</xdr:colOff>
      <xdr:row>32</xdr:row>
      <xdr:rowOff>123825</xdr:rowOff>
    </xdr:to>
    <xdr:sp macro="" textlink="">
      <xdr:nvSpPr>
        <xdr:cNvPr id="4" name="正方形/長方形 3"/>
        <xdr:cNvSpPr/>
      </xdr:nvSpPr>
      <xdr:spPr>
        <a:xfrm>
          <a:off x="123825" y="2581274"/>
          <a:ext cx="7353300" cy="2266951"/>
        </a:xfrm>
        <a:prstGeom prst="rect">
          <a:avLst/>
        </a:prstGeom>
        <a:noFill/>
        <a:ln w="15875"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nchorCtr="0"/>
        <a:lstStyle/>
        <a:p>
          <a:pPr marL="0" marR="0" lvl="0" indent="0" defTabSz="914400" rtl="0" eaLnBrk="1" fontAlgn="auto" latinLnBrk="0" hangingPunct="1">
            <a:lnSpc>
              <a:spcPct val="100000"/>
            </a:lnSpc>
            <a:spcBef>
              <a:spcPts val="0"/>
            </a:spcBef>
            <a:spcAft>
              <a:spcPts val="0"/>
            </a:spcAft>
            <a:buClrTx/>
            <a:buSzTx/>
            <a:buFontTx/>
            <a:buNone/>
            <a:tabLst/>
            <a:defRPr/>
          </a:pP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a:t>
          </a: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試算の考え方</a:t>
          </a:r>
          <a:endPar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endPar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　利用</a:t>
          </a: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人</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数は、「子ども・子育てビジョン」の前提にしたがって試算するものとし、平成</a:t>
          </a: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30</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年度以降は</a:t>
          </a:r>
          <a:endPar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　　</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「日本の将来推計人口（平成</a:t>
          </a: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18</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年</a:t>
          </a: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12</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月推計）」</a:t>
          </a: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国立社会保障・人口問題研究所）の児童人口の減少を反映して試算。</a:t>
          </a:r>
        </a:p>
        <a:p>
          <a:pPr algn="l"/>
          <a:r>
            <a:rPr kumimoji="1" lang="ja-JP" altLang="en-US" sz="900">
              <a:solidFill>
                <a:sysClr val="windowText" lastClr="000000"/>
              </a:solidFill>
              <a:latin typeface="HGｺﾞｼｯｸM" pitchFamily="49" charset="-128"/>
              <a:ea typeface="HGｺﾞｼｯｸM" pitchFamily="49" charset="-128"/>
            </a:rPr>
            <a:t>○　児童</a:t>
          </a:r>
          <a:r>
            <a:rPr kumimoji="1" lang="en-US" altLang="ja-JP" sz="900">
              <a:solidFill>
                <a:sysClr val="windowText" lastClr="000000"/>
              </a:solidFill>
              <a:latin typeface="HGｺﾞｼｯｸM" pitchFamily="49" charset="-128"/>
              <a:ea typeface="HGｺﾞｼｯｸM" pitchFamily="49" charset="-128"/>
            </a:rPr>
            <a:t>1</a:t>
          </a:r>
          <a:r>
            <a:rPr kumimoji="1" lang="ja-JP" altLang="en-US" sz="900">
              <a:solidFill>
                <a:sysClr val="windowText" lastClr="000000"/>
              </a:solidFill>
              <a:latin typeface="HGｺﾞｼｯｸM" pitchFamily="49" charset="-128"/>
              <a:ea typeface="HGｺﾞｼｯｸM" pitchFamily="49" charset="-128"/>
            </a:rPr>
            <a:t>人当たり単価</a:t>
          </a:r>
          <a:r>
            <a:rPr kumimoji="1" lang="en-US" altLang="ja-JP" sz="900">
              <a:solidFill>
                <a:sysClr val="windowText" lastClr="000000"/>
              </a:solidFill>
              <a:latin typeface="HGｺﾞｼｯｸM" pitchFamily="49" charset="-128"/>
              <a:ea typeface="HGｺﾞｼｯｸM" pitchFamily="49" charset="-128"/>
            </a:rPr>
            <a:t>(56,000</a:t>
          </a:r>
          <a:r>
            <a:rPr kumimoji="1" lang="ja-JP" altLang="en-US" sz="900">
              <a:solidFill>
                <a:sysClr val="windowText" lastClr="000000"/>
              </a:solidFill>
              <a:latin typeface="HGｺﾞｼｯｸM" pitchFamily="49" charset="-128"/>
              <a:ea typeface="HGｺﾞｼｯｸM" pitchFamily="49" charset="-128"/>
            </a:rPr>
            <a:t>円</a:t>
          </a:r>
          <a:r>
            <a:rPr kumimoji="1" lang="en-US" altLang="ja-JP" sz="900">
              <a:solidFill>
                <a:sysClr val="windowText" lastClr="000000"/>
              </a:solidFill>
              <a:latin typeface="HGｺﾞｼｯｸM" pitchFamily="49" charset="-128"/>
              <a:ea typeface="HGｺﾞｼｯｸM" pitchFamily="49" charset="-128"/>
            </a:rPr>
            <a:t>)</a:t>
          </a:r>
          <a:r>
            <a:rPr kumimoji="1" lang="ja-JP" altLang="en-US" sz="900">
              <a:solidFill>
                <a:sysClr val="windowText" lastClr="000000"/>
              </a:solidFill>
              <a:latin typeface="HGｺﾞｼｯｸM" pitchFamily="49" charset="-128"/>
              <a:ea typeface="HGｺﾞｼｯｸM" pitchFamily="49" charset="-128"/>
            </a:rPr>
            <a:t>（国費ベース）</a:t>
          </a:r>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a:t>
          </a:r>
          <a:r>
            <a:rPr kumimoji="1" lang="en-US" altLang="ja-JP" sz="900">
              <a:solidFill>
                <a:sysClr val="windowText" lastClr="000000"/>
              </a:solidFill>
              <a:latin typeface="HGｺﾞｼｯｸM" pitchFamily="49" charset="-128"/>
              <a:ea typeface="HGｺﾞｼｯｸM" pitchFamily="49" charset="-128"/>
            </a:rPr>
            <a:t>5,600</a:t>
          </a:r>
          <a:r>
            <a:rPr kumimoji="1" lang="ja-JP" altLang="en-US" sz="900">
              <a:solidFill>
                <a:sysClr val="windowText" lastClr="000000"/>
              </a:solidFill>
              <a:latin typeface="HGｺﾞｼｯｸM" pitchFamily="49" charset="-128"/>
              <a:ea typeface="HGｺﾞｼｯｸM" pitchFamily="49" charset="-128"/>
            </a:rPr>
            <a:t>千円（①）</a:t>
          </a:r>
          <a:r>
            <a:rPr kumimoji="1" lang="en-US" altLang="ja-JP" sz="900">
              <a:solidFill>
                <a:sysClr val="windowText" lastClr="000000"/>
              </a:solidFill>
              <a:latin typeface="HGｺﾞｼｯｸM" pitchFamily="49" charset="-128"/>
              <a:ea typeface="HGｺﾞｼｯｸM" pitchFamily="49" charset="-128"/>
            </a:rPr>
            <a:t>÷2</a:t>
          </a:r>
          <a:r>
            <a:rPr kumimoji="1" lang="ja-JP" altLang="en-US" sz="900">
              <a:solidFill>
                <a:sysClr val="windowText" lastClr="000000"/>
              </a:solidFill>
              <a:latin typeface="HGｺﾞｼｯｸM" pitchFamily="49" charset="-128"/>
              <a:ea typeface="HGｺﾞｼｯｸM" pitchFamily="49" charset="-128"/>
            </a:rPr>
            <a:t>（②）</a:t>
          </a:r>
          <a:r>
            <a:rPr kumimoji="1" lang="en-US" altLang="ja-JP" sz="900">
              <a:solidFill>
                <a:sysClr val="windowText" lastClr="000000"/>
              </a:solidFill>
              <a:latin typeface="HGｺﾞｼｯｸM" pitchFamily="49" charset="-128"/>
              <a:ea typeface="HGｺﾞｼｯｸM" pitchFamily="49" charset="-128"/>
            </a:rPr>
            <a:t>÷50</a:t>
          </a:r>
          <a:r>
            <a:rPr kumimoji="1" lang="ja-JP" altLang="en-US" sz="900">
              <a:solidFill>
                <a:sysClr val="windowText" lastClr="000000"/>
              </a:solidFill>
              <a:latin typeface="HGｺﾞｼｯｸM" pitchFamily="49" charset="-128"/>
              <a:ea typeface="HGｺﾞｼｯｸM" pitchFamily="49" charset="-128"/>
            </a:rPr>
            <a:t>人（③）</a:t>
          </a:r>
          <a:r>
            <a:rPr kumimoji="1" lang="ja-JP" altLang="ja-JP" sz="900">
              <a:solidFill>
                <a:sysClr val="windowText" lastClr="000000"/>
              </a:solidFill>
              <a:latin typeface="HGｺﾞｼｯｸM" pitchFamily="49" charset="-128"/>
              <a:ea typeface="HGｺﾞｼｯｸM" pitchFamily="49" charset="-128"/>
              <a:cs typeface="+mn-cs"/>
            </a:rPr>
            <a:t>≒</a:t>
          </a:r>
          <a:r>
            <a:rPr kumimoji="1" lang="en-US" altLang="ja-JP" sz="900">
              <a:solidFill>
                <a:sysClr val="windowText" lastClr="000000"/>
              </a:solidFill>
              <a:latin typeface="HGｺﾞｼｯｸM" pitchFamily="49" charset="-128"/>
              <a:ea typeface="HGｺﾞｼｯｸM" pitchFamily="49" charset="-128"/>
              <a:cs typeface="+mn-cs"/>
            </a:rPr>
            <a:t>56,000</a:t>
          </a:r>
          <a:r>
            <a:rPr kumimoji="1" lang="ja-JP" altLang="en-US" sz="900">
              <a:solidFill>
                <a:sysClr val="windowText" lastClr="000000"/>
              </a:solidFill>
              <a:latin typeface="HGｺﾞｼｯｸM" pitchFamily="49" charset="-128"/>
              <a:ea typeface="HGｺﾞｼｯｸM" pitchFamily="49" charset="-128"/>
              <a:cs typeface="+mn-cs"/>
            </a:rPr>
            <a:t>円</a:t>
          </a:r>
          <a:endParaRPr kumimoji="1" lang="en-US" altLang="ja-JP" sz="900">
            <a:solidFill>
              <a:sysClr val="windowText" lastClr="000000"/>
            </a:solidFill>
            <a:latin typeface="HGｺﾞｼｯｸM" pitchFamily="49" charset="-128"/>
            <a:ea typeface="HGｺﾞｼｯｸM" pitchFamily="49" charset="-128"/>
            <a:cs typeface="+mn-cs"/>
          </a:endParaRPr>
        </a:p>
        <a:p>
          <a:pPr algn="l"/>
          <a:r>
            <a:rPr kumimoji="1" lang="ja-JP" altLang="en-US" sz="900">
              <a:solidFill>
                <a:sysClr val="windowText" lastClr="000000"/>
              </a:solidFill>
              <a:latin typeface="HGｺﾞｼｯｸM" pitchFamily="49" charset="-128"/>
              <a:ea typeface="HGｺﾞｼｯｸM" pitchFamily="49" charset="-128"/>
              <a:cs typeface="+mn-cs"/>
            </a:rPr>
            <a:t>　　　　　①</a:t>
          </a:r>
          <a:r>
            <a:rPr kumimoji="1" lang="en-US" altLang="ja-JP" sz="900">
              <a:solidFill>
                <a:sysClr val="windowText" lastClr="000000"/>
              </a:solidFill>
              <a:latin typeface="HGｺﾞｼｯｸM" pitchFamily="49" charset="-128"/>
              <a:ea typeface="HGｺﾞｼｯｸM" pitchFamily="49" charset="-128"/>
              <a:cs typeface="+mn-cs"/>
            </a:rPr>
            <a:t>1</a:t>
          </a:r>
          <a:r>
            <a:rPr kumimoji="1" lang="ja-JP" altLang="en-US" sz="900">
              <a:solidFill>
                <a:sysClr val="windowText" lastClr="000000"/>
              </a:solidFill>
              <a:latin typeface="HGｺﾞｼｯｸM" pitchFamily="49" charset="-128"/>
              <a:ea typeface="HGｺﾞｼｯｸM" pitchFamily="49" charset="-128"/>
              <a:cs typeface="+mn-cs"/>
            </a:rPr>
            <a:t>か所当たりの事業に要する費用（公費分（地方負担含む））</a:t>
          </a:r>
          <a:endParaRPr kumimoji="1" lang="en-US" altLang="ja-JP" sz="900">
            <a:solidFill>
              <a:sysClr val="windowText" lastClr="000000"/>
            </a:solidFill>
            <a:latin typeface="HGｺﾞｼｯｸM" pitchFamily="49" charset="-128"/>
            <a:ea typeface="HGｺﾞｼｯｸM" pitchFamily="49" charset="-128"/>
            <a:cs typeface="+mn-cs"/>
          </a:endParaRPr>
        </a:p>
        <a:p>
          <a:pPr algn="l"/>
          <a:r>
            <a:rPr kumimoji="1" lang="ja-JP" altLang="en-US" sz="900">
              <a:solidFill>
                <a:sysClr val="windowText" lastClr="000000"/>
              </a:solidFill>
              <a:latin typeface="HGｺﾞｼｯｸM" pitchFamily="49" charset="-128"/>
              <a:ea typeface="HGｺﾞｼｯｸM" pitchFamily="49" charset="-128"/>
              <a:cs typeface="+mn-cs"/>
            </a:rPr>
            <a:t>　　　　　②国費負担割合</a:t>
          </a:r>
          <a:endParaRPr kumimoji="1" lang="en-US" altLang="ja-JP" sz="900">
            <a:solidFill>
              <a:sysClr val="windowText" lastClr="000000"/>
            </a:solidFill>
            <a:latin typeface="HGｺﾞｼｯｸM" pitchFamily="49" charset="-128"/>
            <a:ea typeface="HGｺﾞｼｯｸM" pitchFamily="49" charset="-128"/>
            <a:cs typeface="+mn-cs"/>
          </a:endParaRPr>
        </a:p>
        <a:p>
          <a:pPr algn="l"/>
          <a:r>
            <a:rPr kumimoji="1" lang="ja-JP" altLang="en-US" sz="900">
              <a:solidFill>
                <a:sysClr val="windowText" lastClr="000000"/>
              </a:solidFill>
              <a:latin typeface="HGｺﾞｼｯｸM" pitchFamily="49" charset="-128"/>
              <a:ea typeface="HGｺﾞｼｯｸM" pitchFamily="49" charset="-128"/>
              <a:cs typeface="+mn-cs"/>
            </a:rPr>
            <a:t>　　　　　③１か所当たり平均受入児童数　　</a:t>
          </a:r>
          <a:endParaRPr kumimoji="1" lang="en-US" altLang="ja-JP" sz="900">
            <a:solidFill>
              <a:sysClr val="windowText" lastClr="000000"/>
            </a:solidFill>
            <a:latin typeface="HGｺﾞｼｯｸM" pitchFamily="49" charset="-128"/>
            <a:ea typeface="HGｺﾞｼｯｸM" pitchFamily="49" charset="-128"/>
            <a:cs typeface="+mn-cs"/>
          </a:endParaRPr>
        </a:p>
        <a:p>
          <a:pPr algn="l"/>
          <a:r>
            <a:rPr kumimoji="1" lang="ja-JP" altLang="en-US" sz="900">
              <a:solidFill>
                <a:sysClr val="windowText" lastClr="000000"/>
              </a:solidFill>
              <a:latin typeface="HGｺﾞｼｯｸM" pitchFamily="49" charset="-128"/>
              <a:ea typeface="HGｺﾞｼｯｸM" pitchFamily="49" charset="-128"/>
              <a:cs typeface="+mn-cs"/>
            </a:rPr>
            <a:t>　　</a:t>
          </a:r>
          <a:r>
            <a:rPr kumimoji="1" lang="en-US" altLang="ja-JP" sz="900">
              <a:solidFill>
                <a:sysClr val="windowText" lastClr="000000"/>
              </a:solidFill>
              <a:latin typeface="HGｺﾞｼｯｸM" pitchFamily="49" charset="-128"/>
              <a:ea typeface="HGｺﾞｼｯｸM" pitchFamily="49" charset="-128"/>
              <a:cs typeface="+mn-cs"/>
            </a:rPr>
            <a:t>※</a:t>
          </a:r>
          <a:r>
            <a:rPr kumimoji="1" lang="ja-JP" altLang="en-US" sz="900">
              <a:solidFill>
                <a:sysClr val="windowText" lastClr="000000"/>
              </a:solidFill>
              <a:latin typeface="HGｺﾞｼｯｸM" pitchFamily="49" charset="-128"/>
              <a:ea typeface="HGｺﾞｼｯｸM" pitchFamily="49" charset="-128"/>
              <a:cs typeface="+mn-cs"/>
            </a:rPr>
            <a:t>単価算出をした当時の国費負担割合は公費の１／２。現在の国費負担割合は公費の１／３。　　　</a:t>
          </a:r>
          <a:endParaRPr kumimoji="1" lang="en-US" altLang="ja-JP" sz="900">
            <a:solidFill>
              <a:sysClr val="windowText" lastClr="000000"/>
            </a:solidFill>
            <a:latin typeface="HGｺﾞｼｯｸM" pitchFamily="49" charset="-128"/>
            <a:ea typeface="HGｺﾞｼｯｸM" pitchFamily="49"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a:solidFill>
                <a:sysClr val="windowText" lastClr="000000"/>
              </a:solidFill>
              <a:latin typeface="HGｺﾞｼｯｸM" pitchFamily="49" charset="-128"/>
              <a:ea typeface="HGｺﾞｼｯｸM" pitchFamily="49" charset="-128"/>
              <a:cs typeface="+mn-cs"/>
            </a:rPr>
            <a:t>○</a:t>
          </a:r>
          <a:r>
            <a:rPr kumimoji="1" lang="ja-JP" altLang="ja-JP" sz="900">
              <a:solidFill>
                <a:sysClr val="windowText" lastClr="000000"/>
              </a:solidFill>
              <a:latin typeface="HGｺﾞｼｯｸM" pitchFamily="49" charset="-128"/>
              <a:ea typeface="HGｺﾞｼｯｸM" pitchFamily="49" charset="-128"/>
              <a:cs typeface="+mn-cs"/>
            </a:rPr>
            <a:t>　</a:t>
          </a:r>
          <a:r>
            <a:rPr kumimoji="1" lang="ja-JP" altLang="en-US" sz="900">
              <a:solidFill>
                <a:sysClr val="windowText" lastClr="000000"/>
              </a:solidFill>
              <a:latin typeface="HGｺﾞｼｯｸM" pitchFamily="49" charset="-128"/>
              <a:ea typeface="HGｺﾞｼｯｸM" pitchFamily="49" charset="-128"/>
              <a:cs typeface="+mn-cs"/>
            </a:rPr>
            <a:t>利用者の</a:t>
          </a:r>
          <a:r>
            <a:rPr kumimoji="1" lang="en-US" altLang="ja-JP" sz="900">
              <a:solidFill>
                <a:sysClr val="windowText" lastClr="000000"/>
              </a:solidFill>
              <a:latin typeface="HGｺﾞｼｯｸM" pitchFamily="49" charset="-128"/>
              <a:ea typeface="HGｺﾞｼｯｸM" pitchFamily="49" charset="-128"/>
              <a:cs typeface="+mn-cs"/>
            </a:rPr>
            <a:t>64%</a:t>
          </a:r>
          <a:r>
            <a:rPr kumimoji="1" lang="ja-JP" altLang="en-US" sz="900">
              <a:solidFill>
                <a:sysClr val="windowText" lastClr="000000"/>
              </a:solidFill>
              <a:latin typeface="HGｺﾞｼｯｸM" pitchFamily="49" charset="-128"/>
              <a:ea typeface="HGｺﾞｼｯｸM" pitchFamily="49" charset="-128"/>
              <a:cs typeface="+mn-cs"/>
            </a:rPr>
            <a:t>（</a:t>
          </a:r>
          <a:r>
            <a:rPr kumimoji="1" lang="en-US" altLang="ja-JP" sz="900">
              <a:solidFill>
                <a:sysClr val="windowText" lastClr="000000"/>
              </a:solidFill>
              <a:latin typeface="HGｺﾞｼｯｸM" pitchFamily="49" charset="-128"/>
              <a:ea typeface="HGｺﾞｼｯｸM" pitchFamily="49" charset="-128"/>
              <a:cs typeface="+mn-cs"/>
            </a:rPr>
            <a:t>20</a:t>
          </a:r>
          <a:r>
            <a:rPr kumimoji="1" lang="ja-JP" altLang="en-US" sz="900">
              <a:solidFill>
                <a:sysClr val="windowText" lastClr="000000"/>
              </a:solidFill>
              <a:latin typeface="HGｺﾞｼｯｸM" pitchFamily="49" charset="-128"/>
              <a:ea typeface="HGｺﾞｼｯｸM" pitchFamily="49" charset="-128"/>
              <a:cs typeface="+mn-cs"/>
            </a:rPr>
            <a:t>年度実績）が私立保育所を利用するものとして試算</a:t>
          </a:r>
          <a:endParaRPr kumimoji="1" lang="en-US" altLang="ja-JP" sz="900">
            <a:solidFill>
              <a:sysClr val="windowText" lastClr="000000"/>
            </a:solidFill>
            <a:latin typeface="HGｺﾞｼｯｸM" pitchFamily="49" charset="-128"/>
            <a:ea typeface="HGｺﾞｼｯｸM" pitchFamily="49" charset="-128"/>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a:solidFill>
                <a:sysClr val="windowText" lastClr="000000"/>
              </a:solidFill>
              <a:latin typeface="HGｺﾞｼｯｸM" pitchFamily="49" charset="-128"/>
              <a:ea typeface="HGｺﾞｼｯｸM" pitchFamily="49" charset="-128"/>
              <a:cs typeface="+mn-cs"/>
            </a:rPr>
            <a:t>○　</a:t>
          </a:r>
          <a:r>
            <a:rPr kumimoji="1" lang="en-US" altLang="ja-JP" sz="900">
              <a:solidFill>
                <a:sysClr val="windowText" lastClr="000000"/>
              </a:solidFill>
              <a:latin typeface="HGｺﾞｼｯｸM" pitchFamily="49" charset="-128"/>
              <a:ea typeface="HGｺﾞｼｯｸM" pitchFamily="49" charset="-128"/>
              <a:cs typeface="+mn-cs"/>
            </a:rPr>
            <a:t>2011</a:t>
          </a:r>
          <a:r>
            <a:rPr kumimoji="1" lang="ja-JP" altLang="ja-JP" sz="900">
              <a:solidFill>
                <a:sysClr val="windowText" lastClr="000000"/>
              </a:solidFill>
              <a:latin typeface="HGｺﾞｼｯｸM" pitchFamily="49" charset="-128"/>
              <a:ea typeface="HGｺﾞｼｯｸM" pitchFamily="49" charset="-128"/>
              <a:cs typeface="+mn-cs"/>
            </a:rPr>
            <a:t>年（</a:t>
          </a:r>
          <a:r>
            <a:rPr kumimoji="1" lang="en-US" altLang="ja-JP" sz="900">
              <a:solidFill>
                <a:sysClr val="windowText" lastClr="000000"/>
              </a:solidFill>
              <a:latin typeface="HGｺﾞｼｯｸM" pitchFamily="49" charset="-128"/>
              <a:ea typeface="HGｺﾞｼｯｸM" pitchFamily="49" charset="-128"/>
              <a:cs typeface="+mn-cs"/>
            </a:rPr>
            <a:t>23</a:t>
          </a:r>
          <a:r>
            <a:rPr kumimoji="1" lang="ja-JP" altLang="ja-JP" sz="900">
              <a:solidFill>
                <a:sysClr val="windowText" lastClr="000000"/>
              </a:solidFill>
              <a:latin typeface="HGｺﾞｼｯｸM" pitchFamily="49" charset="-128"/>
              <a:ea typeface="HGｺﾞｼｯｸM" pitchFamily="49" charset="-128"/>
              <a:cs typeface="+mn-cs"/>
            </a:rPr>
            <a:t>年）は、当初予算額を記載。</a:t>
          </a:r>
          <a:endParaRPr lang="ja-JP" altLang="ja-JP" sz="900">
            <a:solidFill>
              <a:sysClr val="windowText" lastClr="000000"/>
            </a:solidFill>
            <a:latin typeface="HGｺﾞｼｯｸM" pitchFamily="49" charset="-128"/>
            <a:ea typeface="HGｺﾞｼｯｸM" pitchFamily="49" charset="-128"/>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24</xdr:row>
      <xdr:rowOff>142874</xdr:rowOff>
    </xdr:from>
    <xdr:to>
      <xdr:col>7</xdr:col>
      <xdr:colOff>419100</xdr:colOff>
      <xdr:row>34</xdr:row>
      <xdr:rowOff>57150</xdr:rowOff>
    </xdr:to>
    <xdr:sp macro="" textlink="">
      <xdr:nvSpPr>
        <xdr:cNvPr id="2" name="正方形/長方形 1"/>
        <xdr:cNvSpPr/>
      </xdr:nvSpPr>
      <xdr:spPr>
        <a:xfrm>
          <a:off x="123825" y="3724274"/>
          <a:ext cx="4829175" cy="1343026"/>
        </a:xfrm>
        <a:prstGeom prst="rect">
          <a:avLst/>
        </a:prstGeom>
        <a:noFill/>
        <a:ln w="15875"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nchorCtr="0"/>
        <a:lstStyle/>
        <a:p>
          <a:pPr marL="0" marR="0" lvl="0" indent="0" defTabSz="914400" rtl="0" eaLnBrk="1" fontAlgn="auto" latinLnBrk="0" hangingPunct="1">
            <a:lnSpc>
              <a:spcPct val="100000"/>
            </a:lnSpc>
            <a:spcBef>
              <a:spcPts val="0"/>
            </a:spcBef>
            <a:spcAft>
              <a:spcPts val="0"/>
            </a:spcAft>
            <a:buClrTx/>
            <a:buSzTx/>
            <a:buFontTx/>
            <a:buNone/>
            <a:tabLst/>
            <a:defRPr/>
          </a:pP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a:t>
          </a: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試算の考え方</a:t>
          </a:r>
          <a:endPar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endPar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　か所数</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は、「子ども・子育てビジョン」の前提にしたがって試算</a:t>
          </a: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a:t>
          </a:r>
          <a:endParaRPr kumimoji="1" lang="en-US" altLang="ja-JP" sz="900">
            <a:solidFill>
              <a:sysClr val="windowText" lastClr="000000"/>
            </a:solidFill>
            <a:latin typeface="HGｺﾞｼｯｸM" pitchFamily="49" charset="-128"/>
            <a:ea typeface="HGｺﾞｼｯｸM" pitchFamily="49" charset="-128"/>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a:solidFill>
                <a:sysClr val="windowText" lastClr="000000"/>
              </a:solidFill>
              <a:latin typeface="HGｺﾞｼｯｸM" pitchFamily="49" charset="-128"/>
              <a:ea typeface="HGｺﾞｼｯｸM" pitchFamily="49" charset="-128"/>
              <a:cs typeface="+mn-cs"/>
            </a:rPr>
            <a:t>○</a:t>
          </a:r>
          <a:r>
            <a:rPr kumimoji="1" lang="ja-JP" altLang="ja-JP" sz="900">
              <a:solidFill>
                <a:sysClr val="windowText" lastClr="000000"/>
              </a:solidFill>
              <a:latin typeface="HGｺﾞｼｯｸM" pitchFamily="49" charset="-128"/>
              <a:ea typeface="HGｺﾞｼｯｸM" pitchFamily="49" charset="-128"/>
              <a:cs typeface="+mn-cs"/>
            </a:rPr>
            <a:t>　</a:t>
          </a:r>
          <a:r>
            <a:rPr kumimoji="1" lang="en-US" altLang="ja-JP" sz="900">
              <a:solidFill>
                <a:sysClr val="windowText" lastClr="000000"/>
              </a:solidFill>
              <a:latin typeface="HGｺﾞｼｯｸM" pitchFamily="49" charset="-128"/>
              <a:ea typeface="HGｺﾞｼｯｸM" pitchFamily="49" charset="-128"/>
              <a:cs typeface="+mn-cs"/>
            </a:rPr>
            <a:t>2011</a:t>
          </a:r>
          <a:r>
            <a:rPr kumimoji="1" lang="ja-JP" altLang="ja-JP" sz="900">
              <a:solidFill>
                <a:sysClr val="windowText" lastClr="000000"/>
              </a:solidFill>
              <a:latin typeface="HGｺﾞｼｯｸM" pitchFamily="49" charset="-128"/>
              <a:ea typeface="HGｺﾞｼｯｸM" pitchFamily="49" charset="-128"/>
              <a:cs typeface="+mn-cs"/>
            </a:rPr>
            <a:t>年（</a:t>
          </a:r>
          <a:r>
            <a:rPr kumimoji="1" lang="en-US" altLang="ja-JP" sz="900">
              <a:solidFill>
                <a:sysClr val="windowText" lastClr="000000"/>
              </a:solidFill>
              <a:latin typeface="HGｺﾞｼｯｸM" pitchFamily="49" charset="-128"/>
              <a:ea typeface="HGｺﾞｼｯｸM" pitchFamily="49" charset="-128"/>
              <a:cs typeface="+mn-cs"/>
            </a:rPr>
            <a:t>23</a:t>
          </a:r>
          <a:r>
            <a:rPr kumimoji="1" lang="ja-JP" altLang="ja-JP" sz="900">
              <a:solidFill>
                <a:sysClr val="windowText" lastClr="000000"/>
              </a:solidFill>
              <a:latin typeface="HGｺﾞｼｯｸM" pitchFamily="49" charset="-128"/>
              <a:ea typeface="HGｺﾞｼｯｸM" pitchFamily="49" charset="-128"/>
              <a:cs typeface="+mn-cs"/>
            </a:rPr>
            <a:t>年）は、</a:t>
          </a:r>
          <a:r>
            <a:rPr kumimoji="1" lang="ja-JP" altLang="en-US" sz="900">
              <a:solidFill>
                <a:sysClr val="windowText" lastClr="000000"/>
              </a:solidFill>
              <a:latin typeface="HGｺﾞｼｯｸM" pitchFamily="49" charset="-128"/>
              <a:ea typeface="HGｺﾞｼｯｸM" pitchFamily="49" charset="-128"/>
              <a:cs typeface="+mn-cs"/>
            </a:rPr>
            <a:t>子育て支援対策交付金の一事業として整理されているため、</a:t>
          </a:r>
          <a:endParaRPr kumimoji="1" lang="en-US" altLang="ja-JP" sz="900">
            <a:solidFill>
              <a:sysClr val="windowText" lastClr="000000"/>
            </a:solidFill>
            <a:latin typeface="HGｺﾞｼｯｸM" pitchFamily="49" charset="-128"/>
            <a:ea typeface="HGｺﾞｼｯｸM" pitchFamily="49" charset="-128"/>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a:solidFill>
                <a:sysClr val="windowText" lastClr="000000"/>
              </a:solidFill>
              <a:latin typeface="HGｺﾞｼｯｸM" pitchFamily="49" charset="-128"/>
              <a:ea typeface="HGｺﾞｼｯｸM" pitchFamily="49" charset="-128"/>
              <a:cs typeface="+mn-cs"/>
            </a:rPr>
            <a:t>　　便宜的に</a:t>
          </a:r>
          <a:r>
            <a:rPr kumimoji="1" lang="en-US" altLang="ja-JP" sz="900">
              <a:solidFill>
                <a:sysClr val="windowText" lastClr="000000"/>
              </a:solidFill>
              <a:latin typeface="HGｺﾞｼｯｸM" pitchFamily="49" charset="-128"/>
              <a:ea typeface="HGｺﾞｼｯｸM" pitchFamily="49" charset="-128"/>
              <a:cs typeface="+mn-cs"/>
            </a:rPr>
            <a:t>22</a:t>
          </a:r>
          <a:r>
            <a:rPr kumimoji="1" lang="ja-JP" altLang="en-US" sz="900">
              <a:solidFill>
                <a:sysClr val="windowText" lastClr="000000"/>
              </a:solidFill>
              <a:latin typeface="HGｺﾞｼｯｸM" pitchFamily="49" charset="-128"/>
              <a:ea typeface="HGｺﾞｼｯｸM" pitchFamily="49" charset="-128"/>
              <a:cs typeface="+mn-cs"/>
            </a:rPr>
            <a:t>年度まで次世代育成支援対策交付金に含まれていた相当額を</a:t>
          </a:r>
          <a:r>
            <a:rPr kumimoji="1" lang="ja-JP" altLang="ja-JP" sz="900">
              <a:solidFill>
                <a:sysClr val="windowText" lastClr="000000"/>
              </a:solidFill>
              <a:latin typeface="HGｺﾞｼｯｸM" pitchFamily="49" charset="-128"/>
              <a:ea typeface="HGｺﾞｼｯｸM" pitchFamily="49" charset="-128"/>
              <a:cs typeface="+mn-cs"/>
            </a:rPr>
            <a:t>記載。</a:t>
          </a:r>
          <a:endParaRPr lang="ja-JP" altLang="ja-JP" sz="900">
            <a:solidFill>
              <a:sysClr val="windowText" lastClr="000000"/>
            </a:solidFill>
            <a:latin typeface="HGｺﾞｼｯｸM" pitchFamily="49" charset="-128"/>
            <a:ea typeface="HGｺﾞｼｯｸM" pitchFamily="49" charset="-128"/>
            <a:cs typeface="+mn-cs"/>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17</xdr:row>
      <xdr:rowOff>0</xdr:rowOff>
    </xdr:from>
    <xdr:to>
      <xdr:col>14</xdr:col>
      <xdr:colOff>219076</xdr:colOff>
      <xdr:row>31</xdr:row>
      <xdr:rowOff>114300</xdr:rowOff>
    </xdr:to>
    <xdr:sp macro="" textlink="">
      <xdr:nvSpPr>
        <xdr:cNvPr id="4" name="正方形/長方形 3"/>
        <xdr:cNvSpPr/>
      </xdr:nvSpPr>
      <xdr:spPr>
        <a:xfrm>
          <a:off x="123825" y="2581275"/>
          <a:ext cx="9429751" cy="2114550"/>
        </a:xfrm>
        <a:prstGeom prst="rect">
          <a:avLst/>
        </a:prstGeom>
        <a:noFill/>
        <a:ln w="15875"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nchorCtr="0"/>
        <a:lstStyle/>
        <a:p>
          <a:pPr marL="0" marR="0" lvl="0" indent="0" defTabSz="914400" rtl="0" eaLnBrk="1" fontAlgn="auto" latinLnBrk="0" hangingPunct="1">
            <a:lnSpc>
              <a:spcPct val="100000"/>
            </a:lnSpc>
            <a:spcBef>
              <a:spcPts val="0"/>
            </a:spcBef>
            <a:spcAft>
              <a:spcPts val="0"/>
            </a:spcAft>
            <a:buClrTx/>
            <a:buSzTx/>
            <a:buFontTx/>
            <a:buNone/>
            <a:tabLst/>
            <a:defRPr/>
          </a:pP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a:t>
          </a: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試算の考え方</a:t>
          </a:r>
          <a:endPar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endPar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　利用</a:t>
          </a: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人日</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は、「子ども・子育てビジョン」の前提にしたがって試算するものとし、平成</a:t>
          </a: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30</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年度以降は「日本の将来推計人口（平成</a:t>
          </a: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18</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年</a:t>
          </a:r>
          <a:r>
            <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12</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月推計）」</a:t>
          </a:r>
          <a:endParaRPr kumimoji="0" lang="en-US"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　　</a:t>
          </a:r>
          <a:r>
            <a:rPr kumimoji="0" lang="ja-JP" altLang="ja-JP" sz="900" b="0" i="0" u="none" strike="noStrike" kern="0" cap="none" spc="0" normalizeH="0" baseline="0" noProof="0">
              <a:ln>
                <a:noFill/>
              </a:ln>
              <a:solidFill>
                <a:sysClr val="windowText" lastClr="000000"/>
              </a:solidFill>
              <a:effectLst/>
              <a:uLnTx/>
              <a:uFillTx/>
              <a:latin typeface="HGｺﾞｼｯｸM" pitchFamily="49" charset="-128"/>
              <a:ea typeface="HGｺﾞｼｯｸM" pitchFamily="49" charset="-128"/>
              <a:cs typeface="+mn-cs"/>
            </a:rPr>
            <a:t>（国立社会保障・人口問題研究所）の児童人口の減少を反映して試算。</a:t>
          </a:r>
        </a:p>
        <a:p>
          <a:pPr algn="l"/>
          <a:r>
            <a:rPr kumimoji="1" lang="ja-JP" altLang="en-US" sz="900">
              <a:solidFill>
                <a:sysClr val="windowText" lastClr="000000"/>
              </a:solidFill>
              <a:latin typeface="HGｺﾞｼｯｸM" pitchFamily="49" charset="-128"/>
              <a:ea typeface="HGｺﾞｼｯｸM" pitchFamily="49" charset="-128"/>
            </a:rPr>
            <a:t>○　児童</a:t>
          </a:r>
          <a:r>
            <a:rPr kumimoji="1" lang="en-US" altLang="ja-JP" sz="900">
              <a:solidFill>
                <a:sysClr val="windowText" lastClr="000000"/>
              </a:solidFill>
              <a:latin typeface="HGｺﾞｼｯｸM" pitchFamily="49" charset="-128"/>
              <a:ea typeface="HGｺﾞｼｯｸM" pitchFamily="49" charset="-128"/>
            </a:rPr>
            <a:t>1</a:t>
          </a:r>
          <a:r>
            <a:rPr kumimoji="1" lang="ja-JP" altLang="en-US" sz="900">
              <a:solidFill>
                <a:sysClr val="windowText" lastClr="000000"/>
              </a:solidFill>
              <a:latin typeface="HGｺﾞｼｯｸM" pitchFamily="49" charset="-128"/>
              <a:ea typeface="HGｺﾞｼｯｸM" pitchFamily="49" charset="-128"/>
            </a:rPr>
            <a:t>人当たり単価（</a:t>
          </a:r>
          <a:r>
            <a:rPr kumimoji="1" lang="en-US" altLang="ja-JP" sz="900">
              <a:solidFill>
                <a:sysClr val="windowText" lastClr="000000"/>
              </a:solidFill>
              <a:latin typeface="HGｺﾞｼｯｸM" pitchFamily="49" charset="-128"/>
              <a:ea typeface="HGｺﾞｼｯｸM" pitchFamily="49" charset="-128"/>
            </a:rPr>
            <a:t>2,100</a:t>
          </a:r>
          <a:r>
            <a:rPr kumimoji="1" lang="ja-JP" altLang="en-US" sz="900">
              <a:solidFill>
                <a:sysClr val="windowText" lastClr="000000"/>
              </a:solidFill>
              <a:latin typeface="HGｺﾞｼｯｸM" pitchFamily="49" charset="-128"/>
              <a:ea typeface="HGｺﾞｼｯｸM" pitchFamily="49" charset="-128"/>
            </a:rPr>
            <a:t>円）（公費ベース）　　</a:t>
          </a:r>
          <a:endParaRPr kumimoji="1" lang="en-US" altLang="ja-JP" sz="900">
            <a:solidFill>
              <a:sysClr val="windowText" lastClr="000000"/>
            </a:solidFill>
            <a:latin typeface="HGｺﾞｼｯｸM" pitchFamily="49" charset="-128"/>
            <a:ea typeface="HGｺﾞｼｯｸM" pitchFamily="49" charset="-128"/>
          </a:endParaRPr>
        </a:p>
        <a:p>
          <a:pPr algn="l"/>
          <a:r>
            <a:rPr kumimoji="1" lang="ja-JP" altLang="en-US" sz="900">
              <a:solidFill>
                <a:sysClr val="windowText" lastClr="000000"/>
              </a:solidFill>
              <a:latin typeface="HGｺﾞｼｯｸM" pitchFamily="49" charset="-128"/>
              <a:ea typeface="HGｺﾞｼｯｸM" pitchFamily="49" charset="-128"/>
            </a:rPr>
            <a:t>　　</a:t>
          </a:r>
          <a:r>
            <a:rPr kumimoji="1" lang="en-US" altLang="ja-JP" sz="900">
              <a:solidFill>
                <a:sysClr val="windowText" lastClr="000000"/>
              </a:solidFill>
              <a:latin typeface="HGｺﾞｼｯｸM" pitchFamily="49" charset="-128"/>
              <a:ea typeface="HGｺﾞｼｯｸM" pitchFamily="49" charset="-128"/>
            </a:rPr>
            <a:t>  3,300</a:t>
          </a:r>
          <a:r>
            <a:rPr kumimoji="1" lang="ja-JP" altLang="en-US" sz="900">
              <a:solidFill>
                <a:sysClr val="windowText" lastClr="000000"/>
              </a:solidFill>
              <a:latin typeface="HGｺﾞｼｯｸM" pitchFamily="49" charset="-128"/>
              <a:ea typeface="HGｺﾞｼｯｸM" pitchFamily="49" charset="-128"/>
            </a:rPr>
            <a:t>千円（①）</a:t>
          </a:r>
          <a:r>
            <a:rPr kumimoji="1" lang="en-US" altLang="ja-JP" sz="900">
              <a:solidFill>
                <a:sysClr val="windowText" lastClr="000000"/>
              </a:solidFill>
              <a:latin typeface="HGｺﾞｼｯｸM" pitchFamily="49" charset="-128"/>
              <a:ea typeface="HGｺﾞｼｯｸM" pitchFamily="49" charset="-128"/>
            </a:rPr>
            <a:t>÷260</a:t>
          </a:r>
          <a:r>
            <a:rPr kumimoji="1" lang="ja-JP" altLang="en-US" sz="900">
              <a:solidFill>
                <a:sysClr val="windowText" lastClr="000000"/>
              </a:solidFill>
              <a:latin typeface="HGｺﾞｼｯｸM" pitchFamily="49" charset="-128"/>
              <a:ea typeface="HGｺﾞｼｯｸM" pitchFamily="49" charset="-128"/>
            </a:rPr>
            <a:t>日（②）</a:t>
          </a:r>
          <a:r>
            <a:rPr kumimoji="1" lang="en-US" altLang="ja-JP" sz="900">
              <a:solidFill>
                <a:sysClr val="windowText" lastClr="000000"/>
              </a:solidFill>
              <a:latin typeface="HGｺﾞｼｯｸM" pitchFamily="49" charset="-128"/>
              <a:ea typeface="HGｺﾞｼｯｸM" pitchFamily="49" charset="-128"/>
            </a:rPr>
            <a:t>÷6</a:t>
          </a:r>
          <a:r>
            <a:rPr kumimoji="1" lang="ja-JP" altLang="en-US" sz="900">
              <a:solidFill>
                <a:sysClr val="windowText" lastClr="000000"/>
              </a:solidFill>
              <a:latin typeface="HGｺﾞｼｯｸM" pitchFamily="49" charset="-128"/>
              <a:ea typeface="HGｺﾞｼｯｸM" pitchFamily="49" charset="-128"/>
            </a:rPr>
            <a:t>人（③）≒　</a:t>
          </a:r>
          <a:r>
            <a:rPr kumimoji="1" lang="en-US" altLang="ja-JP" sz="900">
              <a:solidFill>
                <a:sysClr val="windowText" lastClr="000000"/>
              </a:solidFill>
              <a:latin typeface="HGｺﾞｼｯｸM" pitchFamily="49" charset="-128"/>
              <a:ea typeface="HGｺﾞｼｯｸM" pitchFamily="49" charset="-128"/>
            </a:rPr>
            <a:t>2,100</a:t>
          </a:r>
          <a:r>
            <a:rPr kumimoji="1" lang="ja-JP" altLang="en-US" sz="900">
              <a:solidFill>
                <a:sysClr val="windowText" lastClr="000000"/>
              </a:solidFill>
              <a:latin typeface="HGｺﾞｼｯｸM" pitchFamily="49" charset="-128"/>
              <a:ea typeface="HGｺﾞｼｯｸM" pitchFamily="49" charset="-128"/>
            </a:rPr>
            <a:t>円</a:t>
          </a:r>
          <a:endParaRPr kumimoji="1" lang="en-US" altLang="ja-JP" sz="900">
            <a:solidFill>
              <a:sysClr val="windowText" lastClr="000000"/>
            </a:solidFill>
            <a:latin typeface="HGｺﾞｼｯｸM" pitchFamily="49" charset="-128"/>
            <a:ea typeface="HGｺﾞｼｯｸM" pitchFamily="49"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a:solidFill>
                <a:sysClr val="windowText" lastClr="000000"/>
              </a:solidFill>
              <a:latin typeface="HGｺﾞｼｯｸM" pitchFamily="49" charset="-128"/>
              <a:ea typeface="HGｺﾞｼｯｸM" pitchFamily="49" charset="-128"/>
            </a:rPr>
            <a:t>　　　　①１か所当たりの事業に要する費用（公費分（地方負担含む））</a:t>
          </a:r>
          <a:endParaRPr kumimoji="1" lang="en-US" altLang="ja-JP" sz="900">
            <a:solidFill>
              <a:sysClr val="windowText" lastClr="000000"/>
            </a:solidFill>
            <a:latin typeface="HGｺﾞｼｯｸM" pitchFamily="49" charset="-128"/>
            <a:ea typeface="HGｺﾞｼｯｸM" pitchFamily="49"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a:solidFill>
                <a:sysClr val="windowText" lastClr="000000"/>
              </a:solidFill>
              <a:latin typeface="HGｺﾞｼｯｸM" pitchFamily="49" charset="-128"/>
              <a:ea typeface="HGｺﾞｼｯｸM" pitchFamily="49" charset="-128"/>
            </a:rPr>
            <a:t>　　　　②年間開所日数</a:t>
          </a:r>
          <a:endParaRPr kumimoji="1" lang="en-US" altLang="ja-JP" sz="900">
            <a:solidFill>
              <a:sysClr val="windowText" lastClr="000000"/>
            </a:solidFill>
            <a:latin typeface="HGｺﾞｼｯｸM" pitchFamily="49" charset="-128"/>
            <a:ea typeface="HGｺﾞｼｯｸM" pitchFamily="49"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a:solidFill>
                <a:sysClr val="windowText" lastClr="000000"/>
              </a:solidFill>
              <a:latin typeface="HGｺﾞｼｯｸM" pitchFamily="49" charset="-128"/>
              <a:ea typeface="HGｺﾞｼｯｸM" pitchFamily="49" charset="-128"/>
            </a:rPr>
            <a:t>　　　　③１か所当たり平均受入児童数（想定）</a:t>
          </a:r>
          <a:endParaRPr kumimoji="1" lang="en-US" altLang="ja-JP" sz="900">
            <a:solidFill>
              <a:sysClr val="windowText" lastClr="000000"/>
            </a:solidFill>
            <a:latin typeface="HGｺﾞｼｯｸM" pitchFamily="49" charset="-128"/>
            <a:ea typeface="HGｺﾞｼｯｸM" pitchFamily="49" charset="-128"/>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a:solidFill>
                <a:sysClr val="windowText" lastClr="000000"/>
              </a:solidFill>
              <a:latin typeface="HGｺﾞｼｯｸM" pitchFamily="49" charset="-128"/>
              <a:ea typeface="HGｺﾞｼｯｸM" pitchFamily="49" charset="-128"/>
              <a:cs typeface="+mn-cs"/>
            </a:rPr>
            <a:t>○</a:t>
          </a:r>
          <a:r>
            <a:rPr kumimoji="1" lang="ja-JP" altLang="ja-JP" sz="900">
              <a:solidFill>
                <a:sysClr val="windowText" lastClr="000000"/>
              </a:solidFill>
              <a:latin typeface="HGｺﾞｼｯｸM" pitchFamily="49" charset="-128"/>
              <a:ea typeface="HGｺﾞｼｯｸM" pitchFamily="49" charset="-128"/>
              <a:cs typeface="+mn-cs"/>
            </a:rPr>
            <a:t>　</a:t>
          </a:r>
          <a:r>
            <a:rPr kumimoji="1" lang="en-US" altLang="ja-JP" sz="900">
              <a:solidFill>
                <a:sysClr val="windowText" lastClr="000000"/>
              </a:solidFill>
              <a:latin typeface="HGｺﾞｼｯｸM" pitchFamily="49" charset="-128"/>
              <a:ea typeface="HGｺﾞｼｯｸM" pitchFamily="49" charset="-128"/>
              <a:cs typeface="+mn-cs"/>
            </a:rPr>
            <a:t>2011</a:t>
          </a:r>
          <a:r>
            <a:rPr kumimoji="1" lang="ja-JP" altLang="ja-JP" sz="900">
              <a:solidFill>
                <a:sysClr val="windowText" lastClr="000000"/>
              </a:solidFill>
              <a:latin typeface="HGｺﾞｼｯｸM" pitchFamily="49" charset="-128"/>
              <a:ea typeface="HGｺﾞｼｯｸM" pitchFamily="49" charset="-128"/>
              <a:cs typeface="+mn-cs"/>
            </a:rPr>
            <a:t>年（</a:t>
          </a:r>
          <a:r>
            <a:rPr kumimoji="1" lang="en-US" altLang="ja-JP" sz="900">
              <a:solidFill>
                <a:sysClr val="windowText" lastClr="000000"/>
              </a:solidFill>
              <a:latin typeface="HGｺﾞｼｯｸM" pitchFamily="49" charset="-128"/>
              <a:ea typeface="HGｺﾞｼｯｸM" pitchFamily="49" charset="-128"/>
              <a:cs typeface="+mn-cs"/>
            </a:rPr>
            <a:t>23</a:t>
          </a:r>
          <a:r>
            <a:rPr kumimoji="1" lang="ja-JP" altLang="ja-JP" sz="900">
              <a:solidFill>
                <a:sysClr val="windowText" lastClr="000000"/>
              </a:solidFill>
              <a:latin typeface="HGｺﾞｼｯｸM" pitchFamily="49" charset="-128"/>
              <a:ea typeface="HGｺﾞｼｯｸM" pitchFamily="49" charset="-128"/>
              <a:cs typeface="+mn-cs"/>
            </a:rPr>
            <a:t>年）は、子育て支援対策交付金の一事業として整理されているため、便宜的に</a:t>
          </a:r>
          <a:r>
            <a:rPr kumimoji="1" lang="en-US" altLang="ja-JP" sz="900">
              <a:solidFill>
                <a:sysClr val="windowText" lastClr="000000"/>
              </a:solidFill>
              <a:latin typeface="HGｺﾞｼｯｸM" pitchFamily="49" charset="-128"/>
              <a:ea typeface="HGｺﾞｼｯｸM" pitchFamily="49" charset="-128"/>
              <a:cs typeface="+mn-cs"/>
            </a:rPr>
            <a:t>22</a:t>
          </a:r>
          <a:r>
            <a:rPr kumimoji="1" lang="ja-JP" altLang="ja-JP" sz="900">
              <a:solidFill>
                <a:sysClr val="windowText" lastClr="000000"/>
              </a:solidFill>
              <a:latin typeface="HGｺﾞｼｯｸM" pitchFamily="49" charset="-128"/>
              <a:ea typeface="HGｺﾞｼｯｸM" pitchFamily="49" charset="-128"/>
              <a:cs typeface="+mn-cs"/>
            </a:rPr>
            <a:t>年度まで次世代育成支援対策交付金に含まれていた相当額を記載。</a:t>
          </a:r>
          <a:endParaRPr kumimoji="1" lang="en-US" altLang="ja-JP" sz="900">
            <a:solidFill>
              <a:sysClr val="windowText" lastClr="000000"/>
            </a:solidFill>
            <a:latin typeface="HGｺﾞｼｯｸM" pitchFamily="49" charset="-128"/>
            <a:ea typeface="HGｺﾞｼｯｸM" pitchFamily="49" charset="-128"/>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a:solidFill>
                <a:sysClr val="windowText" lastClr="000000"/>
              </a:solidFill>
              <a:latin typeface="HGｺﾞｼｯｸM" pitchFamily="49" charset="-128"/>
              <a:ea typeface="HGｺﾞｼｯｸM" pitchFamily="49" charset="-128"/>
              <a:cs typeface="+mn-cs"/>
            </a:rPr>
            <a:t>○　新システム施行後（</a:t>
          </a:r>
          <a:r>
            <a:rPr kumimoji="1" lang="en-US" altLang="ja-JP" sz="900">
              <a:solidFill>
                <a:sysClr val="windowText" lastClr="000000"/>
              </a:solidFill>
              <a:latin typeface="HGｺﾞｼｯｸM" pitchFamily="49" charset="-128"/>
              <a:ea typeface="HGｺﾞｼｯｸM" pitchFamily="49" charset="-128"/>
              <a:cs typeface="+mn-cs"/>
            </a:rPr>
            <a:t>H25</a:t>
          </a:r>
          <a:r>
            <a:rPr kumimoji="1" lang="ja-JP" altLang="en-US" sz="900">
              <a:solidFill>
                <a:sysClr val="windowText" lastClr="000000"/>
              </a:solidFill>
              <a:latin typeface="HGｺﾞｼｯｸM" pitchFamily="49" charset="-128"/>
              <a:ea typeface="HGｺﾞｼｯｸM" pitchFamily="49" charset="-128"/>
              <a:cs typeface="+mn-cs"/>
            </a:rPr>
            <a:t>年～）、基準の緩和等により廉価で実施できる事業の普及に努めることとし、所要額に一定の単価縮減率を乗じている。</a:t>
          </a:r>
          <a:endParaRPr kumimoji="1" lang="ja-JP" altLang="en-US" sz="900">
            <a:solidFill>
              <a:sysClr val="windowText" lastClr="000000"/>
            </a:solidFill>
            <a:latin typeface="HGｺﾞｼｯｸM" pitchFamily="49" charset="-128"/>
            <a:ea typeface="HGｺﾞｼｯｸM" pitchFamily="49" charset="-128"/>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123822</xdr:colOff>
      <xdr:row>13</xdr:row>
      <xdr:rowOff>133349</xdr:rowOff>
    </xdr:from>
    <xdr:to>
      <xdr:col>17</xdr:col>
      <xdr:colOff>495299</xdr:colOff>
      <xdr:row>28</xdr:row>
      <xdr:rowOff>57150</xdr:rowOff>
    </xdr:to>
    <xdr:sp macro="" textlink="">
      <xdr:nvSpPr>
        <xdr:cNvPr id="2" name="正方形/長方形 1"/>
        <xdr:cNvSpPr/>
      </xdr:nvSpPr>
      <xdr:spPr>
        <a:xfrm>
          <a:off x="123822" y="2143124"/>
          <a:ext cx="11763377" cy="2066926"/>
        </a:xfrm>
        <a:prstGeom prst="rect">
          <a:avLst/>
        </a:prstGeom>
        <a:noFill/>
        <a:ln w="15875"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eaLnBrk="1" fontAlgn="auto" latinLnBrk="0" hangingPunct="1"/>
          <a:r>
            <a:rPr kumimoji="1" lang="en-US" altLang="ja-JP" sz="900">
              <a:solidFill>
                <a:sysClr val="windowText" lastClr="000000"/>
              </a:solidFill>
              <a:latin typeface="HGｺﾞｼｯｸM" pitchFamily="49" charset="-128"/>
              <a:ea typeface="HGｺﾞｼｯｸM" pitchFamily="49" charset="-128"/>
              <a:cs typeface="+mn-cs"/>
            </a:rPr>
            <a:t>※</a:t>
          </a:r>
          <a:r>
            <a:rPr kumimoji="1" lang="ja-JP" altLang="en-US" sz="900">
              <a:solidFill>
                <a:sysClr val="windowText" lastClr="000000"/>
              </a:solidFill>
              <a:latin typeface="HGｺﾞｼｯｸM" pitchFamily="49" charset="-128"/>
              <a:ea typeface="HGｺﾞｼｯｸM" pitchFamily="49" charset="-128"/>
              <a:cs typeface="+mn-cs"/>
            </a:rPr>
            <a:t>　試算の考え方</a:t>
          </a:r>
          <a:endParaRPr kumimoji="1" lang="en-US" altLang="ja-JP" sz="900">
            <a:solidFill>
              <a:sysClr val="windowText" lastClr="000000"/>
            </a:solidFill>
            <a:latin typeface="HGｺﾞｼｯｸM" pitchFamily="49" charset="-128"/>
            <a:ea typeface="HGｺﾞｼｯｸM" pitchFamily="49" charset="-128"/>
            <a:cs typeface="+mn-cs"/>
          </a:endParaRPr>
        </a:p>
        <a:p>
          <a:pPr eaLnBrk="1" fontAlgn="auto" latinLnBrk="0" hangingPunct="1"/>
          <a:endParaRPr kumimoji="1" lang="en-US" altLang="ja-JP" sz="900">
            <a:solidFill>
              <a:sysClr val="windowText" lastClr="000000"/>
            </a:solidFill>
            <a:latin typeface="HGｺﾞｼｯｸM" pitchFamily="49" charset="-128"/>
            <a:ea typeface="HGｺﾞｼｯｸM" pitchFamily="49" charset="-128"/>
            <a:cs typeface="+mn-cs"/>
          </a:endParaRPr>
        </a:p>
        <a:p>
          <a:pPr eaLnBrk="1" fontAlgn="auto" latinLnBrk="0" hangingPunct="1"/>
          <a:r>
            <a:rPr kumimoji="1" lang="ja-JP" altLang="en-US" sz="900">
              <a:solidFill>
                <a:sysClr val="windowText" lastClr="000000"/>
              </a:solidFill>
              <a:latin typeface="HGｺﾞｼｯｸM" pitchFamily="49" charset="-128"/>
              <a:ea typeface="HGｺﾞｼｯｸM" pitchFamily="49" charset="-128"/>
              <a:cs typeface="+mn-cs"/>
            </a:rPr>
            <a:t>○</a:t>
          </a:r>
          <a:r>
            <a:rPr kumimoji="1" lang="ja-JP" altLang="ja-JP" sz="900">
              <a:solidFill>
                <a:sysClr val="windowText" lastClr="000000"/>
              </a:solidFill>
              <a:latin typeface="HGｺﾞｼｯｸM" pitchFamily="49" charset="-128"/>
              <a:ea typeface="HGｺﾞｼｯｸM" pitchFamily="49" charset="-128"/>
              <a:cs typeface="+mn-cs"/>
            </a:rPr>
            <a:t>　</a:t>
          </a:r>
          <a:r>
            <a:rPr kumimoji="1" lang="en-US" altLang="ja-JP" sz="900">
              <a:solidFill>
                <a:sysClr val="windowText" lastClr="000000"/>
              </a:solidFill>
              <a:latin typeface="HGｺﾞｼｯｸM" pitchFamily="49" charset="-128"/>
              <a:ea typeface="HGｺﾞｼｯｸM" pitchFamily="49" charset="-128"/>
              <a:cs typeface="+mn-cs"/>
            </a:rPr>
            <a:t>2011</a:t>
          </a:r>
          <a:r>
            <a:rPr kumimoji="1" lang="ja-JP" altLang="ja-JP" sz="900">
              <a:solidFill>
                <a:sysClr val="windowText" lastClr="000000"/>
              </a:solidFill>
              <a:latin typeface="HGｺﾞｼｯｸM" pitchFamily="49" charset="-128"/>
              <a:ea typeface="HGｺﾞｼｯｸM" pitchFamily="49" charset="-128"/>
              <a:cs typeface="+mn-cs"/>
            </a:rPr>
            <a:t>年（</a:t>
          </a:r>
          <a:r>
            <a:rPr kumimoji="1" lang="en-US" altLang="ja-JP" sz="900">
              <a:solidFill>
                <a:sysClr val="windowText" lastClr="000000"/>
              </a:solidFill>
              <a:latin typeface="HGｺﾞｼｯｸM" pitchFamily="49" charset="-128"/>
              <a:ea typeface="HGｺﾞｼｯｸM" pitchFamily="49" charset="-128"/>
              <a:cs typeface="+mn-cs"/>
            </a:rPr>
            <a:t>23</a:t>
          </a:r>
          <a:r>
            <a:rPr kumimoji="1" lang="ja-JP" altLang="ja-JP" sz="900">
              <a:solidFill>
                <a:sysClr val="windowText" lastClr="000000"/>
              </a:solidFill>
              <a:latin typeface="HGｺﾞｼｯｸM" pitchFamily="49" charset="-128"/>
              <a:ea typeface="HGｺﾞｼｯｸM" pitchFamily="49" charset="-128"/>
              <a:cs typeface="+mn-cs"/>
            </a:rPr>
            <a:t>年）は、単年度限りの措置として子育て支援対策交付金（</a:t>
          </a:r>
          <a:r>
            <a:rPr kumimoji="1" lang="en-US" altLang="ja-JP" sz="900">
              <a:solidFill>
                <a:sysClr val="windowText" lastClr="000000"/>
              </a:solidFill>
              <a:latin typeface="HGｺﾞｼｯｸM" pitchFamily="49" charset="-128"/>
              <a:ea typeface="HGｺﾞｼｯｸM" pitchFamily="49" charset="-128"/>
              <a:cs typeface="+mn-cs"/>
            </a:rPr>
            <a:t>500</a:t>
          </a:r>
          <a:r>
            <a:rPr kumimoji="1" lang="ja-JP" altLang="ja-JP" sz="900">
              <a:solidFill>
                <a:sysClr val="windowText" lastClr="000000"/>
              </a:solidFill>
              <a:latin typeface="HGｺﾞｼｯｸM" pitchFamily="49" charset="-128"/>
              <a:ea typeface="HGｺﾞｼｯｸM" pitchFamily="49" charset="-128"/>
              <a:cs typeface="+mn-cs"/>
            </a:rPr>
            <a:t>億（国費））が計上されているため、一時的に所要額が増加している。</a:t>
          </a:r>
          <a:endParaRPr kumimoji="1" lang="en-US" altLang="ja-JP" sz="900">
            <a:solidFill>
              <a:sysClr val="windowText" lastClr="000000"/>
            </a:solidFill>
            <a:latin typeface="HGｺﾞｼｯｸM" pitchFamily="49" charset="-128"/>
            <a:ea typeface="HGｺﾞｼｯｸM" pitchFamily="49" charset="-128"/>
            <a:cs typeface="+mn-cs"/>
          </a:endParaRPr>
        </a:p>
        <a:p>
          <a:pPr eaLnBrk="1" fontAlgn="auto" latinLnBrk="0" hangingPunct="1"/>
          <a:r>
            <a:rPr kumimoji="1" lang="ja-JP" altLang="ja-JP" sz="900">
              <a:solidFill>
                <a:sysClr val="windowText" lastClr="000000"/>
              </a:solidFill>
              <a:latin typeface="HGｺﾞｼｯｸM" pitchFamily="49" charset="-128"/>
              <a:ea typeface="HGｺﾞｼｯｸM" pitchFamily="49" charset="-128"/>
              <a:cs typeface="+mn-cs"/>
            </a:rPr>
            <a:t>　　なお、当該交付金から、一時預かり事業（</a:t>
          </a:r>
          <a:r>
            <a:rPr kumimoji="1" lang="en-US" altLang="ja-JP" sz="900">
              <a:solidFill>
                <a:sysClr val="windowText" lastClr="000000"/>
              </a:solidFill>
              <a:latin typeface="HGｺﾞｼｯｸM" pitchFamily="49" charset="-128"/>
              <a:ea typeface="HGｺﾞｼｯｸM" pitchFamily="49" charset="-128"/>
              <a:cs typeface="+mn-cs"/>
            </a:rPr>
            <a:t>57</a:t>
          </a:r>
          <a:r>
            <a:rPr kumimoji="1" lang="ja-JP" altLang="ja-JP" sz="900">
              <a:solidFill>
                <a:sysClr val="windowText" lastClr="000000"/>
              </a:solidFill>
              <a:latin typeface="HGｺﾞｼｯｸM" pitchFamily="49" charset="-128"/>
              <a:ea typeface="HGｺﾞｼｯｸM" pitchFamily="49" charset="-128"/>
              <a:cs typeface="+mn-cs"/>
            </a:rPr>
            <a:t>億円）、地域子育て支援拠点事業（</a:t>
          </a:r>
          <a:r>
            <a:rPr kumimoji="1" lang="en-US" altLang="ja-JP" sz="900">
              <a:solidFill>
                <a:sysClr val="windowText" lastClr="000000"/>
              </a:solidFill>
              <a:latin typeface="HGｺﾞｼｯｸM" pitchFamily="49" charset="-128"/>
              <a:ea typeface="HGｺﾞｼｯｸM" pitchFamily="49" charset="-128"/>
              <a:cs typeface="+mn-cs"/>
            </a:rPr>
            <a:t>168</a:t>
          </a:r>
          <a:r>
            <a:rPr kumimoji="1" lang="ja-JP" altLang="ja-JP" sz="900">
              <a:solidFill>
                <a:sysClr val="windowText" lastClr="000000"/>
              </a:solidFill>
              <a:latin typeface="HGｺﾞｼｯｸM" pitchFamily="49" charset="-128"/>
              <a:ea typeface="HGｺﾞｼｯｸM" pitchFamily="49" charset="-128"/>
              <a:cs typeface="+mn-cs"/>
            </a:rPr>
            <a:t>億円）を控除した額を記載。</a:t>
          </a:r>
          <a:endParaRPr kumimoji="1" lang="en-US" altLang="ja-JP" sz="900">
            <a:solidFill>
              <a:sysClr val="windowText" lastClr="000000"/>
            </a:solidFill>
            <a:latin typeface="HGｺﾞｼｯｸM" pitchFamily="49" charset="-128"/>
            <a:ea typeface="HGｺﾞｼｯｸM" pitchFamily="49" charset="-128"/>
            <a:cs typeface="+mn-cs"/>
          </a:endParaRPr>
        </a:p>
        <a:p>
          <a:pPr eaLnBrk="1" fontAlgn="auto" latinLnBrk="0" hangingPunct="1"/>
          <a:endParaRPr kumimoji="1" lang="en-US" altLang="ja-JP" sz="900">
            <a:solidFill>
              <a:sysClr val="windowText" lastClr="000000"/>
            </a:solidFill>
            <a:latin typeface="HGｺﾞｼｯｸM" pitchFamily="49" charset="-128"/>
            <a:ea typeface="HGｺﾞｼｯｸM" pitchFamily="49" charset="-128"/>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a:solidFill>
                <a:sysClr val="windowText" lastClr="000000"/>
              </a:solidFill>
              <a:latin typeface="HGｺﾞｼｯｸM" pitchFamily="49" charset="-128"/>
              <a:ea typeface="HGｺﾞｼｯｸM" pitchFamily="49" charset="-128"/>
            </a:rPr>
            <a:t>○　</a:t>
          </a:r>
          <a:r>
            <a:rPr kumimoji="1" lang="en-US" altLang="ja-JP" sz="900">
              <a:solidFill>
                <a:sysClr val="windowText" lastClr="000000"/>
              </a:solidFill>
              <a:latin typeface="HGｺﾞｼｯｸM" pitchFamily="49" charset="-128"/>
              <a:ea typeface="HGｺﾞｼｯｸM" pitchFamily="49" charset="-128"/>
            </a:rPr>
            <a:t>2012</a:t>
          </a:r>
          <a:r>
            <a:rPr kumimoji="1" lang="ja-JP" altLang="en-US" sz="900">
              <a:solidFill>
                <a:sysClr val="windowText" lastClr="000000"/>
              </a:solidFill>
              <a:latin typeface="HGｺﾞｼｯｸM" pitchFamily="49" charset="-128"/>
              <a:ea typeface="HGｺﾞｼｯｸM" pitchFamily="49" charset="-128"/>
            </a:rPr>
            <a:t>年（</a:t>
          </a:r>
          <a:r>
            <a:rPr kumimoji="1" lang="en-US" altLang="ja-JP" sz="900">
              <a:solidFill>
                <a:sysClr val="windowText" lastClr="000000"/>
              </a:solidFill>
              <a:latin typeface="HGｺﾞｼｯｸM" pitchFamily="49" charset="-128"/>
              <a:ea typeface="HGｺﾞｼｯｸM" pitchFamily="49" charset="-128"/>
            </a:rPr>
            <a:t>24</a:t>
          </a:r>
          <a:r>
            <a:rPr kumimoji="1" lang="ja-JP" altLang="en-US" sz="900">
              <a:solidFill>
                <a:sysClr val="windowText" lastClr="000000"/>
              </a:solidFill>
              <a:latin typeface="HGｺﾞｼｯｸM" pitchFamily="49" charset="-128"/>
              <a:ea typeface="HGｺﾞｼｯｸM" pitchFamily="49" charset="-128"/>
            </a:rPr>
            <a:t>年）以降は、</a:t>
          </a:r>
          <a:r>
            <a:rPr kumimoji="1" lang="en-US" altLang="ja-JP" sz="900">
              <a:solidFill>
                <a:sysClr val="windowText" lastClr="000000"/>
              </a:solidFill>
              <a:latin typeface="HGｺﾞｼｯｸM" pitchFamily="49" charset="-128"/>
              <a:ea typeface="HGｺﾞｼｯｸM" pitchFamily="49" charset="-128"/>
            </a:rPr>
            <a:t>2011</a:t>
          </a:r>
          <a:r>
            <a:rPr kumimoji="1" lang="ja-JP" altLang="en-US" sz="900">
              <a:solidFill>
                <a:sysClr val="windowText" lastClr="000000"/>
              </a:solidFill>
              <a:latin typeface="HGｺﾞｼｯｸM" pitchFamily="49" charset="-128"/>
              <a:ea typeface="HGｺﾞｼｯｸM" pitchFamily="49" charset="-128"/>
            </a:rPr>
            <a:t>年度（</a:t>
          </a:r>
          <a:r>
            <a:rPr kumimoji="1" lang="en-US" altLang="ja-JP" sz="900">
              <a:solidFill>
                <a:sysClr val="windowText" lastClr="000000"/>
              </a:solidFill>
              <a:latin typeface="HGｺﾞｼｯｸM" pitchFamily="49" charset="-128"/>
              <a:ea typeface="HGｺﾞｼｯｸM" pitchFamily="49" charset="-128"/>
            </a:rPr>
            <a:t>H22</a:t>
          </a:r>
          <a:r>
            <a:rPr kumimoji="1" lang="ja-JP" altLang="en-US" sz="900">
              <a:solidFill>
                <a:sysClr val="windowText" lastClr="000000"/>
              </a:solidFill>
              <a:latin typeface="HGｺﾞｼｯｸM" pitchFamily="49" charset="-128"/>
              <a:ea typeface="HGｺﾞｼｯｸM" pitchFamily="49" charset="-128"/>
            </a:rPr>
            <a:t>年度）における予算上（</a:t>
          </a:r>
          <a:r>
            <a:rPr kumimoji="1" lang="en-US" altLang="ja-JP" sz="900">
              <a:solidFill>
                <a:sysClr val="windowText" lastClr="000000"/>
              </a:solidFill>
              <a:latin typeface="HGｺﾞｼｯｸM" pitchFamily="49" charset="-128"/>
              <a:ea typeface="HGｺﾞｼｯｸM" pitchFamily="49" charset="-128"/>
            </a:rPr>
            <a:t>134</a:t>
          </a:r>
          <a:r>
            <a:rPr kumimoji="1" lang="ja-JP" altLang="en-US" sz="900">
              <a:solidFill>
                <a:sysClr val="windowText" lastClr="000000"/>
              </a:solidFill>
              <a:latin typeface="HGｺﾞｼｯｸM" pitchFamily="49" charset="-128"/>
              <a:ea typeface="HGｺﾞｼｯｸM" pitchFamily="49" charset="-128"/>
            </a:rPr>
            <a:t>億円）の財源構成割合を基準として、人口減少率（</a:t>
          </a:r>
          <a:r>
            <a:rPr kumimoji="1" lang="en-US" altLang="ja-JP" sz="900">
              <a:solidFill>
                <a:sysClr val="windowText" lastClr="000000"/>
              </a:solidFill>
              <a:latin typeface="HGｺﾞｼｯｸM" pitchFamily="49" charset="-128"/>
              <a:ea typeface="HGｺﾞｼｯｸM" pitchFamily="49" charset="-128"/>
            </a:rPr>
            <a:t>0</a:t>
          </a:r>
          <a:r>
            <a:rPr kumimoji="1" lang="ja-JP" altLang="en-US" sz="900">
              <a:solidFill>
                <a:sysClr val="windowText" lastClr="000000"/>
              </a:solidFill>
              <a:latin typeface="HGｺﾞｼｯｸM" pitchFamily="49" charset="-128"/>
              <a:ea typeface="HGｺﾞｼｯｸM" pitchFamily="49" charset="-128"/>
            </a:rPr>
            <a:t>～</a:t>
          </a:r>
          <a:r>
            <a:rPr kumimoji="1" lang="en-US" altLang="ja-JP" sz="900">
              <a:solidFill>
                <a:sysClr val="windowText" lastClr="000000"/>
              </a:solidFill>
              <a:latin typeface="HGｺﾞｼｯｸM" pitchFamily="49" charset="-128"/>
              <a:ea typeface="HGｺﾞｼｯｸM" pitchFamily="49" charset="-128"/>
            </a:rPr>
            <a:t>5</a:t>
          </a:r>
          <a:r>
            <a:rPr kumimoji="1" lang="ja-JP" altLang="en-US" sz="900">
              <a:solidFill>
                <a:sysClr val="windowText" lastClr="000000"/>
              </a:solidFill>
              <a:latin typeface="HGｺﾞｼｯｸM" pitchFamily="49" charset="-128"/>
              <a:ea typeface="HGｺﾞｼｯｸM" pitchFamily="49" charset="-128"/>
            </a:rPr>
            <a:t>歳）を乗じて試算。</a:t>
          </a:r>
          <a:endParaRPr kumimoji="1" lang="en-US" altLang="ja-JP" sz="900">
            <a:solidFill>
              <a:sysClr val="windowText" lastClr="000000"/>
            </a:solidFill>
            <a:latin typeface="HGｺﾞｼｯｸM" pitchFamily="49" charset="-128"/>
            <a:ea typeface="HGｺﾞｼｯｸM" pitchFamily="49" charset="-128"/>
          </a:endParaRPr>
        </a:p>
        <a:p>
          <a:pPr marL="0" marR="0" indent="0" algn="l" defTabSz="914400" eaLnBrk="1" fontAlgn="auto" latinLnBrk="0" hangingPunct="1">
            <a:lnSpc>
              <a:spcPct val="100000"/>
            </a:lnSpc>
            <a:spcBef>
              <a:spcPts val="0"/>
            </a:spcBef>
            <a:spcAft>
              <a:spcPts val="0"/>
            </a:spcAft>
            <a:buClrTx/>
            <a:buSzTx/>
            <a:buFontTx/>
            <a:buNone/>
            <a:tabLst/>
            <a:defRPr/>
          </a:pPr>
          <a:endParaRPr kumimoji="1" lang="en-US" altLang="ja-JP" sz="900">
            <a:solidFill>
              <a:sysClr val="windowText" lastClr="000000"/>
            </a:solidFill>
            <a:latin typeface="HGｺﾞｼｯｸM" pitchFamily="49" charset="-128"/>
            <a:ea typeface="HGｺﾞｼｯｸM" pitchFamily="49" charset="-128"/>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a:solidFill>
                <a:sysClr val="windowText" lastClr="000000"/>
              </a:solidFill>
              <a:latin typeface="HGｺﾞｼｯｸM" pitchFamily="49" charset="-128"/>
              <a:ea typeface="HGｺﾞｼｯｸM" pitchFamily="49" charset="-128"/>
              <a:cs typeface="+mn-cs"/>
            </a:rPr>
            <a:t>○</a:t>
          </a:r>
          <a:r>
            <a:rPr kumimoji="1" lang="ja-JP" altLang="ja-JP" sz="900">
              <a:solidFill>
                <a:sysClr val="windowText" lastClr="000000"/>
              </a:solidFill>
              <a:latin typeface="HGｺﾞｼｯｸM" pitchFamily="49" charset="-128"/>
              <a:ea typeface="HGｺﾞｼｯｸM" pitchFamily="49" charset="-128"/>
              <a:cs typeface="+mn-cs"/>
            </a:rPr>
            <a:t>　</a:t>
          </a:r>
          <a:r>
            <a:rPr kumimoji="1" lang="en-US" altLang="ja-JP" sz="900">
              <a:solidFill>
                <a:sysClr val="windowText" lastClr="000000"/>
              </a:solidFill>
              <a:latin typeface="HGｺﾞｼｯｸM" pitchFamily="49" charset="-128"/>
              <a:ea typeface="HGｺﾞｼｯｸM" pitchFamily="49" charset="-128"/>
              <a:cs typeface="+mn-cs"/>
            </a:rPr>
            <a:t>2010</a:t>
          </a:r>
          <a:r>
            <a:rPr kumimoji="1" lang="ja-JP" altLang="ja-JP" sz="900">
              <a:solidFill>
                <a:sysClr val="windowText" lastClr="000000"/>
              </a:solidFill>
              <a:latin typeface="HGｺﾞｼｯｸM" pitchFamily="49" charset="-128"/>
              <a:ea typeface="HGｺﾞｼｯｸM" pitchFamily="49" charset="-128"/>
              <a:cs typeface="+mn-cs"/>
            </a:rPr>
            <a:t>年（</a:t>
          </a:r>
          <a:r>
            <a:rPr kumimoji="1" lang="en-US" altLang="ja-JP" sz="900">
              <a:solidFill>
                <a:sysClr val="windowText" lastClr="000000"/>
              </a:solidFill>
              <a:latin typeface="HGｺﾞｼｯｸM" pitchFamily="49" charset="-128"/>
              <a:ea typeface="HGｺﾞｼｯｸM" pitchFamily="49" charset="-128"/>
              <a:cs typeface="+mn-cs"/>
            </a:rPr>
            <a:t>22</a:t>
          </a:r>
          <a:r>
            <a:rPr kumimoji="1" lang="ja-JP" altLang="ja-JP" sz="900">
              <a:solidFill>
                <a:sysClr val="windowText" lastClr="000000"/>
              </a:solidFill>
              <a:latin typeface="HGｺﾞｼｯｸM" pitchFamily="49" charset="-128"/>
              <a:ea typeface="HGｺﾞｼｯｸM" pitchFamily="49" charset="-128"/>
              <a:cs typeface="+mn-cs"/>
            </a:rPr>
            <a:t>年）は、次世代育成支援対策交付金（</a:t>
          </a:r>
          <a:r>
            <a:rPr kumimoji="1" lang="en-US" altLang="ja-JP" sz="900">
              <a:solidFill>
                <a:sysClr val="windowText" lastClr="000000"/>
              </a:solidFill>
              <a:latin typeface="HGｺﾞｼｯｸM" pitchFamily="49" charset="-128"/>
              <a:ea typeface="HGｺﾞｼｯｸM" pitchFamily="49" charset="-128"/>
              <a:cs typeface="+mn-cs"/>
            </a:rPr>
            <a:t>361</a:t>
          </a:r>
          <a:r>
            <a:rPr kumimoji="1" lang="ja-JP" altLang="ja-JP" sz="900">
              <a:solidFill>
                <a:sysClr val="windowText" lastClr="000000"/>
              </a:solidFill>
              <a:latin typeface="HGｺﾞｼｯｸM" pitchFamily="49" charset="-128"/>
              <a:ea typeface="HGｺﾞｼｯｸM" pitchFamily="49" charset="-128"/>
              <a:cs typeface="+mn-cs"/>
            </a:rPr>
            <a:t>億円）から一時預かり事業（</a:t>
          </a:r>
          <a:r>
            <a:rPr kumimoji="1" lang="en-US" altLang="ja-JP" sz="900">
              <a:solidFill>
                <a:sysClr val="windowText" lastClr="000000"/>
              </a:solidFill>
              <a:latin typeface="HGｺﾞｼｯｸM" pitchFamily="49" charset="-128"/>
              <a:ea typeface="HGｺﾞｼｯｸM" pitchFamily="49" charset="-128"/>
              <a:cs typeface="+mn-cs"/>
            </a:rPr>
            <a:t>57</a:t>
          </a:r>
          <a:r>
            <a:rPr kumimoji="1" lang="ja-JP" altLang="ja-JP" sz="900">
              <a:solidFill>
                <a:sysClr val="windowText" lastClr="000000"/>
              </a:solidFill>
              <a:latin typeface="HGｺﾞｼｯｸM" pitchFamily="49" charset="-128"/>
              <a:ea typeface="HGｺﾞｼｯｸM" pitchFamily="49" charset="-128"/>
              <a:cs typeface="+mn-cs"/>
            </a:rPr>
            <a:t>億円）、地域子育て支援拠点事業（</a:t>
          </a:r>
          <a:r>
            <a:rPr kumimoji="1" lang="en-US" altLang="ja-JP" sz="900">
              <a:solidFill>
                <a:sysClr val="windowText" lastClr="000000"/>
              </a:solidFill>
              <a:latin typeface="HGｺﾞｼｯｸM" pitchFamily="49" charset="-128"/>
              <a:ea typeface="HGｺﾞｼｯｸM" pitchFamily="49" charset="-128"/>
              <a:cs typeface="+mn-cs"/>
            </a:rPr>
            <a:t>168</a:t>
          </a:r>
          <a:r>
            <a:rPr kumimoji="1" lang="ja-JP" altLang="ja-JP" sz="900">
              <a:solidFill>
                <a:sysClr val="windowText" lastClr="000000"/>
              </a:solidFill>
              <a:latin typeface="HGｺﾞｼｯｸM" pitchFamily="49" charset="-128"/>
              <a:ea typeface="HGｺﾞｼｯｸM" pitchFamily="49" charset="-128"/>
              <a:cs typeface="+mn-cs"/>
            </a:rPr>
            <a:t>億円）、ショートステイ・トワイライトステイ事業（</a:t>
          </a:r>
          <a:r>
            <a:rPr kumimoji="1" lang="en-US" altLang="ja-JP" sz="900">
              <a:solidFill>
                <a:sysClr val="windowText" lastClr="000000"/>
              </a:solidFill>
              <a:latin typeface="HGｺﾞｼｯｸM" pitchFamily="49" charset="-128"/>
              <a:ea typeface="HGｺﾞｼｯｸM" pitchFamily="49" charset="-128"/>
              <a:cs typeface="+mn-cs"/>
            </a:rPr>
            <a:t>2</a:t>
          </a:r>
          <a:r>
            <a:rPr kumimoji="1" lang="ja-JP" altLang="ja-JP" sz="900">
              <a:solidFill>
                <a:sysClr val="windowText" lastClr="000000"/>
              </a:solidFill>
              <a:latin typeface="HGｺﾞｼｯｸM" pitchFamily="49" charset="-128"/>
              <a:ea typeface="HGｺﾞｼｯｸM" pitchFamily="49" charset="-128"/>
              <a:cs typeface="+mn-cs"/>
            </a:rPr>
            <a:t>億円）を控除した額を計上。</a:t>
          </a:r>
          <a:endParaRPr kumimoji="1" lang="en-US" altLang="ja-JP" sz="900">
            <a:solidFill>
              <a:sysClr val="windowText" lastClr="000000"/>
            </a:solidFill>
            <a:latin typeface="HGｺﾞｼｯｸM" pitchFamily="49" charset="-128"/>
            <a:ea typeface="HGｺﾞｼｯｸM"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M20"/>
  <sheetViews>
    <sheetView tabSelected="1" zoomScaleNormal="100" workbookViewId="0"/>
  </sheetViews>
  <sheetFormatPr defaultRowHeight="13.5"/>
  <cols>
    <col min="1" max="1" width="34.875" style="192" customWidth="1"/>
    <col min="2" max="13" width="9.625" style="193" customWidth="1"/>
    <col min="14" max="16384" width="9" style="192"/>
  </cols>
  <sheetData>
    <row r="1" spans="1:13" ht="20.100000000000001" customHeight="1"/>
    <row r="2" spans="1:13" ht="20.100000000000001" customHeight="1" thickBot="1">
      <c r="A2" s="192" t="s">
        <v>178</v>
      </c>
      <c r="M2" s="194" t="s">
        <v>179</v>
      </c>
    </row>
    <row r="3" spans="1:13" ht="20.100000000000001" customHeight="1">
      <c r="A3" s="371"/>
      <c r="B3" s="373" t="s">
        <v>180</v>
      </c>
      <c r="C3" s="374"/>
      <c r="D3" s="375"/>
      <c r="E3" s="373" t="s">
        <v>181</v>
      </c>
      <c r="F3" s="374"/>
      <c r="G3" s="375"/>
      <c r="H3" s="373" t="s">
        <v>182</v>
      </c>
      <c r="I3" s="374"/>
      <c r="J3" s="375"/>
      <c r="K3" s="373" t="s">
        <v>183</v>
      </c>
      <c r="L3" s="374"/>
      <c r="M3" s="375"/>
    </row>
    <row r="4" spans="1:13" ht="20.100000000000001" customHeight="1">
      <c r="A4" s="372"/>
      <c r="B4" s="195" t="s">
        <v>184</v>
      </c>
      <c r="C4" s="196" t="s">
        <v>185</v>
      </c>
      <c r="D4" s="197" t="s">
        <v>186</v>
      </c>
      <c r="E4" s="195" t="s">
        <v>184</v>
      </c>
      <c r="F4" s="196" t="s">
        <v>185</v>
      </c>
      <c r="G4" s="197" t="s">
        <v>186</v>
      </c>
      <c r="H4" s="195" t="s">
        <v>184</v>
      </c>
      <c r="I4" s="196" t="s">
        <v>185</v>
      </c>
      <c r="J4" s="197" t="s">
        <v>186</v>
      </c>
      <c r="K4" s="195" t="s">
        <v>184</v>
      </c>
      <c r="L4" s="196" t="s">
        <v>185</v>
      </c>
      <c r="M4" s="197" t="s">
        <v>186</v>
      </c>
    </row>
    <row r="5" spans="1:13" ht="20.100000000000001" customHeight="1">
      <c r="A5" s="198" t="s">
        <v>187</v>
      </c>
      <c r="B5" s="199">
        <v>2.3349000000000002</v>
      </c>
      <c r="C5" s="200">
        <v>0.81810000000000005</v>
      </c>
      <c r="D5" s="201">
        <f>SUM(B5:C5)</f>
        <v>3.1530000000000005</v>
      </c>
      <c r="E5" s="199">
        <v>2.2763</v>
      </c>
      <c r="F5" s="200">
        <v>0.84699999999999998</v>
      </c>
      <c r="G5" s="201">
        <f>SUM(E5:F5)</f>
        <v>3.1233</v>
      </c>
      <c r="H5" s="202">
        <v>2.1339999999999999</v>
      </c>
      <c r="I5" s="200">
        <v>0.90029999999999999</v>
      </c>
      <c r="J5" s="201">
        <f>SUM(H5:I5)</f>
        <v>3.0343</v>
      </c>
      <c r="K5" s="199">
        <v>2.0314000000000001</v>
      </c>
      <c r="L5" s="200">
        <v>0.93700000000000006</v>
      </c>
      <c r="M5" s="201">
        <f>SUM(K5:L5)</f>
        <v>2.9683999999999999</v>
      </c>
    </row>
    <row r="6" spans="1:13" ht="20.100000000000001" customHeight="1">
      <c r="A6" s="198" t="s">
        <v>188</v>
      </c>
      <c r="B6" s="199">
        <v>2.0085000000000002</v>
      </c>
      <c r="C6" s="200">
        <v>5.0099999999999999E-2</v>
      </c>
      <c r="D6" s="201">
        <f>SUM(B6:C6)</f>
        <v>2.0586000000000002</v>
      </c>
      <c r="E6" s="203">
        <v>2.0701000000000001</v>
      </c>
      <c r="F6" s="204">
        <v>5.2900000000000003E-2</v>
      </c>
      <c r="G6" s="201">
        <f>SUM(E6:F6)</f>
        <v>2.1230000000000002</v>
      </c>
      <c r="H6" s="203">
        <v>2.2547999999999999</v>
      </c>
      <c r="I6" s="204">
        <v>5.7799999999999997E-2</v>
      </c>
      <c r="J6" s="201">
        <f>SUM(H6:I6)</f>
        <v>2.3125999999999998</v>
      </c>
      <c r="K6" s="205">
        <v>2.4500999999999999</v>
      </c>
      <c r="L6" s="206">
        <v>6.2899999999999998E-2</v>
      </c>
      <c r="M6" s="201">
        <f>SUM(K6:L6)</f>
        <v>2.5129999999999999</v>
      </c>
    </row>
    <row r="7" spans="1:13" ht="20.100000000000001" customHeight="1">
      <c r="A7" s="198" t="s">
        <v>189</v>
      </c>
      <c r="B7" s="199">
        <v>0</v>
      </c>
      <c r="C7" s="200">
        <v>0</v>
      </c>
      <c r="D7" s="201">
        <f>SUM(B7:C7)</f>
        <v>0</v>
      </c>
      <c r="E7" s="199">
        <v>0.745</v>
      </c>
      <c r="F7" s="207">
        <v>8.3000000000000001E-3</v>
      </c>
      <c r="G7" s="201">
        <f>SUM(E7:F7)</f>
        <v>0.75329999999999997</v>
      </c>
      <c r="H7" s="199">
        <v>1</v>
      </c>
      <c r="I7" s="207">
        <v>1.1599999999999999E-2</v>
      </c>
      <c r="J7" s="201">
        <f>SUM(H7:I7)</f>
        <v>1.0116000000000001</v>
      </c>
      <c r="K7" s="199">
        <v>1</v>
      </c>
      <c r="L7" s="207">
        <v>9.9000000000000008E-3</v>
      </c>
      <c r="M7" s="201">
        <f>SUM(K7:L7)</f>
        <v>1.0099</v>
      </c>
    </row>
    <row r="8" spans="1:13" ht="20.100000000000001" customHeight="1" thickBot="1">
      <c r="A8" s="208" t="s">
        <v>186</v>
      </c>
      <c r="B8" s="209">
        <f t="shared" ref="B8:M8" si="0">SUM(B5:B7)</f>
        <v>4.3434000000000008</v>
      </c>
      <c r="C8" s="210">
        <f t="shared" si="0"/>
        <v>0.86820000000000008</v>
      </c>
      <c r="D8" s="211">
        <f t="shared" si="0"/>
        <v>5.2116000000000007</v>
      </c>
      <c r="E8" s="209">
        <f t="shared" si="0"/>
        <v>5.0914000000000001</v>
      </c>
      <c r="F8" s="210">
        <f t="shared" si="0"/>
        <v>0.9081999999999999</v>
      </c>
      <c r="G8" s="211">
        <f t="shared" si="0"/>
        <v>5.9996</v>
      </c>
      <c r="H8" s="209">
        <f t="shared" si="0"/>
        <v>5.3887999999999998</v>
      </c>
      <c r="I8" s="210">
        <f t="shared" si="0"/>
        <v>0.96970000000000001</v>
      </c>
      <c r="J8" s="211">
        <f t="shared" si="0"/>
        <v>6.3584999999999994</v>
      </c>
      <c r="K8" s="209">
        <f t="shared" si="0"/>
        <v>5.4815000000000005</v>
      </c>
      <c r="L8" s="210">
        <f t="shared" si="0"/>
        <v>1.0098</v>
      </c>
      <c r="M8" s="211">
        <f t="shared" si="0"/>
        <v>6.4912999999999998</v>
      </c>
    </row>
    <row r="9" spans="1:13" ht="20.100000000000001" customHeight="1">
      <c r="A9" s="192" t="s">
        <v>190</v>
      </c>
      <c r="B9" s="192"/>
      <c r="C9" s="192"/>
      <c r="D9" s="192"/>
      <c r="E9" s="192"/>
      <c r="F9" s="192"/>
      <c r="G9" s="192"/>
      <c r="H9" s="192"/>
      <c r="I9" s="192"/>
      <c r="J9" s="192"/>
      <c r="K9" s="192"/>
      <c r="L9" s="192"/>
      <c r="M9" s="192"/>
    </row>
    <row r="10" spans="1:13" ht="20.100000000000001" customHeight="1">
      <c r="A10" s="212" t="s">
        <v>191</v>
      </c>
      <c r="B10" s="192"/>
      <c r="C10" s="192"/>
      <c r="D10" s="192"/>
      <c r="E10" s="192"/>
      <c r="F10" s="192"/>
      <c r="G10" s="192"/>
      <c r="H10" s="192"/>
      <c r="I10" s="192"/>
      <c r="J10" s="192"/>
      <c r="K10" s="192"/>
      <c r="L10" s="192"/>
      <c r="M10" s="192"/>
    </row>
    <row r="11" spans="1:13" ht="20.100000000000001" customHeight="1">
      <c r="A11" s="192" t="s">
        <v>192</v>
      </c>
      <c r="B11" s="192"/>
      <c r="C11" s="192"/>
      <c r="D11" s="192"/>
      <c r="E11" s="192"/>
      <c r="F11" s="192"/>
      <c r="G11" s="192"/>
      <c r="H11" s="192"/>
      <c r="I11" s="192"/>
      <c r="J11" s="192"/>
      <c r="K11" s="192"/>
      <c r="L11" s="192"/>
      <c r="M11" s="192"/>
    </row>
    <row r="12" spans="1:13" ht="20.100000000000001" customHeight="1">
      <c r="B12" s="192"/>
      <c r="C12" s="192"/>
      <c r="D12" s="192"/>
      <c r="E12" s="192"/>
      <c r="F12" s="192"/>
      <c r="G12" s="192"/>
      <c r="H12" s="192"/>
      <c r="I12" s="192"/>
      <c r="J12" s="192"/>
      <c r="K12" s="192"/>
      <c r="L12" s="192"/>
      <c r="M12" s="192"/>
    </row>
    <row r="13" spans="1:13" ht="20.100000000000001" customHeight="1" thickBot="1">
      <c r="A13" s="192" t="s">
        <v>193</v>
      </c>
      <c r="M13" s="194" t="s">
        <v>179</v>
      </c>
    </row>
    <row r="14" spans="1:13" ht="20.100000000000001" customHeight="1">
      <c r="A14" s="371"/>
      <c r="B14" s="373" t="s">
        <v>180</v>
      </c>
      <c r="C14" s="374"/>
      <c r="D14" s="375"/>
      <c r="E14" s="373" t="s">
        <v>181</v>
      </c>
      <c r="F14" s="374"/>
      <c r="G14" s="375"/>
      <c r="H14" s="373" t="s">
        <v>182</v>
      </c>
      <c r="I14" s="374"/>
      <c r="J14" s="375"/>
      <c r="K14" s="373" t="s">
        <v>183</v>
      </c>
      <c r="L14" s="374"/>
      <c r="M14" s="375"/>
    </row>
    <row r="15" spans="1:13" ht="20.100000000000001" customHeight="1">
      <c r="A15" s="372"/>
      <c r="B15" s="195" t="s">
        <v>184</v>
      </c>
      <c r="C15" s="196" t="s">
        <v>185</v>
      </c>
      <c r="D15" s="197" t="s">
        <v>186</v>
      </c>
      <c r="E15" s="195" t="s">
        <v>184</v>
      </c>
      <c r="F15" s="196" t="s">
        <v>185</v>
      </c>
      <c r="G15" s="197" t="s">
        <v>186</v>
      </c>
      <c r="H15" s="195" t="s">
        <v>184</v>
      </c>
      <c r="I15" s="196" t="s">
        <v>185</v>
      </c>
      <c r="J15" s="197" t="s">
        <v>186</v>
      </c>
      <c r="K15" s="195" t="s">
        <v>184</v>
      </c>
      <c r="L15" s="196" t="s">
        <v>185</v>
      </c>
      <c r="M15" s="197" t="s">
        <v>186</v>
      </c>
    </row>
    <row r="16" spans="1:13" ht="20.100000000000001" customHeight="1">
      <c r="A16" s="198" t="s">
        <v>187</v>
      </c>
      <c r="B16" s="199">
        <v>0.74460000000000004</v>
      </c>
      <c r="C16" s="200">
        <v>0.40570000000000001</v>
      </c>
      <c r="D16" s="201">
        <f>SUM(B16:C16)</f>
        <v>1.1503000000000001</v>
      </c>
      <c r="E16" s="199">
        <v>0.75080000000000002</v>
      </c>
      <c r="F16" s="200">
        <v>0.41060000000000002</v>
      </c>
      <c r="G16" s="201">
        <f>SUM(E16:F16)</f>
        <v>1.1614</v>
      </c>
      <c r="H16" s="202">
        <v>0.76990000000000003</v>
      </c>
      <c r="I16" s="200">
        <v>0.433</v>
      </c>
      <c r="J16" s="201">
        <f>SUM(H16:I16)</f>
        <v>1.2029000000000001</v>
      </c>
      <c r="K16" s="199">
        <v>0.79620000000000002</v>
      </c>
      <c r="L16" s="200">
        <v>0.4572</v>
      </c>
      <c r="M16" s="201">
        <f>SUM(K16:L16)</f>
        <v>1.2534000000000001</v>
      </c>
    </row>
    <row r="17" spans="1:13" ht="20.100000000000001" customHeight="1">
      <c r="A17" s="198" t="s">
        <v>188</v>
      </c>
      <c r="B17" s="199">
        <v>0.1198</v>
      </c>
      <c r="C17" s="200">
        <v>0</v>
      </c>
      <c r="D17" s="201">
        <f>SUM(B17:C17)</f>
        <v>0.1198</v>
      </c>
      <c r="E17" s="203">
        <v>0.1207</v>
      </c>
      <c r="F17" s="204">
        <v>0</v>
      </c>
      <c r="G17" s="201">
        <f>SUM(E17:F17)</f>
        <v>0.1207</v>
      </c>
      <c r="H17" s="203">
        <v>0.1235</v>
      </c>
      <c r="I17" s="204">
        <v>0</v>
      </c>
      <c r="J17" s="201">
        <f>SUM(H17:I17)</f>
        <v>0.1235</v>
      </c>
      <c r="K17" s="205">
        <v>0.1275</v>
      </c>
      <c r="L17" s="206">
        <v>0</v>
      </c>
      <c r="M17" s="201">
        <f>SUM(K17:L17)</f>
        <v>0.1275</v>
      </c>
    </row>
    <row r="18" spans="1:13" ht="20.100000000000001" customHeight="1">
      <c r="A18" s="198" t="s">
        <v>189</v>
      </c>
      <c r="B18" s="199">
        <v>0</v>
      </c>
      <c r="C18" s="200">
        <v>0</v>
      </c>
      <c r="D18" s="201">
        <f>SUM(B18:C18)</f>
        <v>0</v>
      </c>
      <c r="E18" s="199">
        <v>0</v>
      </c>
      <c r="F18" s="200">
        <v>0</v>
      </c>
      <c r="G18" s="201">
        <f>SUM(E18:F18)</f>
        <v>0</v>
      </c>
      <c r="H18" s="199">
        <v>0</v>
      </c>
      <c r="I18" s="200">
        <v>0</v>
      </c>
      <c r="J18" s="201">
        <f>SUM(H18:I18)</f>
        <v>0</v>
      </c>
      <c r="K18" s="199">
        <v>0</v>
      </c>
      <c r="L18" s="200">
        <v>0</v>
      </c>
      <c r="M18" s="201">
        <f>SUM(K18:L18)</f>
        <v>0</v>
      </c>
    </row>
    <row r="19" spans="1:13" ht="20.100000000000001" customHeight="1" thickBot="1">
      <c r="A19" s="208" t="s">
        <v>186</v>
      </c>
      <c r="B19" s="209">
        <f>SUM(B16:B18)</f>
        <v>0.86440000000000006</v>
      </c>
      <c r="C19" s="210">
        <f>SUM(C16:C18)</f>
        <v>0.40570000000000001</v>
      </c>
      <c r="D19" s="211">
        <f>SUM(D16:D18)</f>
        <v>1.2701</v>
      </c>
      <c r="E19" s="209">
        <f t="shared" ref="E19:M19" si="1">SUM(E16:E18)</f>
        <v>0.87150000000000005</v>
      </c>
      <c r="F19" s="210">
        <f t="shared" si="1"/>
        <v>0.41060000000000002</v>
      </c>
      <c r="G19" s="211">
        <f t="shared" si="1"/>
        <v>1.2821</v>
      </c>
      <c r="H19" s="209">
        <f t="shared" si="1"/>
        <v>0.89339999999999997</v>
      </c>
      <c r="I19" s="210">
        <f t="shared" si="1"/>
        <v>0.433</v>
      </c>
      <c r="J19" s="211">
        <f t="shared" si="1"/>
        <v>1.3264</v>
      </c>
      <c r="K19" s="209">
        <f t="shared" si="1"/>
        <v>0.92369999999999997</v>
      </c>
      <c r="L19" s="210">
        <f t="shared" si="1"/>
        <v>0.4572</v>
      </c>
      <c r="M19" s="211">
        <f t="shared" si="1"/>
        <v>1.3809</v>
      </c>
    </row>
    <row r="20" spans="1:13">
      <c r="A20" s="192" t="s">
        <v>194</v>
      </c>
    </row>
  </sheetData>
  <mergeCells count="10">
    <mergeCell ref="A14:A15"/>
    <mergeCell ref="B14:D14"/>
    <mergeCell ref="E14:G14"/>
    <mergeCell ref="H14:J14"/>
    <mergeCell ref="K14:M14"/>
    <mergeCell ref="A3:A4"/>
    <mergeCell ref="B3:D3"/>
    <mergeCell ref="E3:G3"/>
    <mergeCell ref="H3:J3"/>
    <mergeCell ref="K3:M3"/>
  </mergeCells>
  <phoneticPr fontId="24"/>
  <pageMargins left="0.70866141732283472" right="0.70866141732283472" top="0.74803149606299213" bottom="0.74803149606299213" header="0.31496062992125984" footer="0.31496062992125984"/>
  <pageSetup paperSize="9" scale="87" orientation="landscape" horizontalDpi="300" verticalDpi="300" r:id="rId1"/>
</worksheet>
</file>

<file path=xl/worksheets/sheet10.xml><?xml version="1.0" encoding="utf-8"?>
<worksheet xmlns="http://schemas.openxmlformats.org/spreadsheetml/2006/main" xmlns:r="http://schemas.openxmlformats.org/officeDocument/2006/relationships">
  <dimension ref="A2:F16"/>
  <sheetViews>
    <sheetView workbookViewId="0">
      <selection activeCell="H15" sqref="H15"/>
    </sheetView>
  </sheetViews>
  <sheetFormatPr defaultRowHeight="11.25"/>
  <cols>
    <col min="1" max="1" width="1.625" style="4" customWidth="1"/>
    <col min="2" max="2" width="12.875" style="4" customWidth="1"/>
    <col min="3" max="15" width="9" style="4"/>
    <col min="16" max="17" width="9.375" style="4" bestFit="1" customWidth="1"/>
    <col min="18" max="16384" width="9" style="4"/>
  </cols>
  <sheetData>
    <row r="2" spans="1:6" ht="12">
      <c r="A2" s="13" t="s">
        <v>93</v>
      </c>
    </row>
    <row r="4" spans="1:6" ht="22.5">
      <c r="B4" s="6"/>
      <c r="C4" s="3" t="s">
        <v>0</v>
      </c>
      <c r="D4" s="3" t="s">
        <v>4</v>
      </c>
      <c r="E4" s="3" t="s">
        <v>9</v>
      </c>
      <c r="F4" s="3" t="s">
        <v>14</v>
      </c>
    </row>
    <row r="5" spans="1:6">
      <c r="A5" s="4" t="s">
        <v>20</v>
      </c>
      <c r="B5" s="6" t="s">
        <v>94</v>
      </c>
      <c r="C5" s="40">
        <v>21500001</v>
      </c>
      <c r="D5" s="40">
        <v>45528333</v>
      </c>
      <c r="E5" s="7">
        <v>56231567</v>
      </c>
      <c r="F5" s="163">
        <v>54400226</v>
      </c>
    </row>
    <row r="6" spans="1:6">
      <c r="A6" s="4" t="s">
        <v>21</v>
      </c>
      <c r="B6" s="43" t="s">
        <v>90</v>
      </c>
      <c r="C6" s="7"/>
      <c r="D6" s="7">
        <v>2100</v>
      </c>
      <c r="E6" s="7">
        <v>2100</v>
      </c>
      <c r="F6" s="7">
        <v>2100</v>
      </c>
    </row>
    <row r="7" spans="1:6">
      <c r="B7" s="9"/>
      <c r="C7" s="10"/>
      <c r="D7" s="10"/>
      <c r="E7" s="10"/>
      <c r="F7" s="10"/>
    </row>
    <row r="8" spans="1:6">
      <c r="B8" s="4" t="s">
        <v>38</v>
      </c>
      <c r="F8" s="12" t="s">
        <v>30</v>
      </c>
    </row>
    <row r="9" spans="1:6">
      <c r="B9" s="6" t="s">
        <v>19</v>
      </c>
      <c r="C9" s="7"/>
      <c r="D9" s="54">
        <f>D5*D6/1000*40%</f>
        <v>38243799.719999999</v>
      </c>
      <c r="E9" s="7">
        <f t="shared" ref="E9:F9" si="0">E5*E6/1000</f>
        <v>118086290.7</v>
      </c>
      <c r="F9" s="7">
        <f t="shared" si="0"/>
        <v>114240474.59999999</v>
      </c>
    </row>
    <row r="11" spans="1:6">
      <c r="B11" s="4" t="s">
        <v>29</v>
      </c>
      <c r="F11" s="12" t="s">
        <v>31</v>
      </c>
    </row>
    <row r="12" spans="1:6">
      <c r="B12" s="6" t="s">
        <v>96</v>
      </c>
      <c r="C12" s="7">
        <v>57</v>
      </c>
      <c r="D12" s="44">
        <f t="shared" ref="D12:F12" si="1">D9/2/100000</f>
        <v>191.21899859999999</v>
      </c>
      <c r="E12" s="44">
        <f t="shared" si="1"/>
        <v>590.43145349999998</v>
      </c>
      <c r="F12" s="44">
        <f t="shared" si="1"/>
        <v>571.20237299999997</v>
      </c>
    </row>
    <row r="13" spans="1:6">
      <c r="B13" s="6" t="s">
        <v>95</v>
      </c>
      <c r="C13" s="7">
        <v>57</v>
      </c>
      <c r="D13" s="7">
        <f t="shared" ref="D13:F13" si="2">D9/2/100000</f>
        <v>191.21899859999999</v>
      </c>
      <c r="E13" s="7">
        <f t="shared" si="2"/>
        <v>590.43145349999998</v>
      </c>
      <c r="F13" s="7">
        <f t="shared" si="2"/>
        <v>571.20237299999997</v>
      </c>
    </row>
    <row r="14" spans="1:6">
      <c r="B14" s="6" t="s">
        <v>27</v>
      </c>
      <c r="C14" s="7">
        <v>0</v>
      </c>
      <c r="D14" s="7">
        <v>0</v>
      </c>
      <c r="E14" s="7">
        <v>0</v>
      </c>
      <c r="F14" s="7">
        <v>0</v>
      </c>
    </row>
    <row r="15" spans="1:6">
      <c r="B15" s="6" t="s">
        <v>28</v>
      </c>
      <c r="C15" s="7">
        <v>0</v>
      </c>
      <c r="D15" s="7">
        <v>0</v>
      </c>
      <c r="E15" s="7">
        <v>0</v>
      </c>
      <c r="F15" s="7">
        <v>0</v>
      </c>
    </row>
    <row r="16" spans="1:6">
      <c r="C16" s="11">
        <f>SUM(C12:C15)</f>
        <v>114</v>
      </c>
      <c r="D16" s="11">
        <f t="shared" ref="D16:F16" si="3">SUM(D12:D15)</f>
        <v>382.43799719999998</v>
      </c>
      <c r="E16" s="11">
        <f t="shared" si="3"/>
        <v>1180.862907</v>
      </c>
      <c r="F16" s="11">
        <f t="shared" si="3"/>
        <v>1142.4047459999999</v>
      </c>
    </row>
  </sheetData>
  <phoneticPr fontId="1"/>
  <pageMargins left="0.51181102362204722" right="0.51181102362204722" top="0.74803149606299213" bottom="0.74803149606299213" header="0.31496062992125984" footer="0.31496062992125984"/>
  <pageSetup paperSize="9" scale="90" orientation="landscape" horizontalDpi="300" verticalDpi="300" r:id="rId1"/>
  <drawing r:id="rId2"/>
</worksheet>
</file>

<file path=xl/worksheets/sheet11.xml><?xml version="1.0" encoding="utf-8"?>
<worksheet xmlns="http://schemas.openxmlformats.org/spreadsheetml/2006/main" xmlns:r="http://schemas.openxmlformats.org/officeDocument/2006/relationships">
  <dimension ref="A2:Q12"/>
  <sheetViews>
    <sheetView workbookViewId="0">
      <selection activeCell="Q8" sqref="Q8:Q9"/>
    </sheetView>
  </sheetViews>
  <sheetFormatPr defaultRowHeight="11.25"/>
  <cols>
    <col min="1" max="1" width="1.625" style="4" customWidth="1"/>
    <col min="2" max="2" width="12.875" style="4" customWidth="1"/>
    <col min="3" max="16384" width="9" style="4"/>
  </cols>
  <sheetData>
    <row r="2" spans="1:17" ht="12">
      <c r="A2" s="13" t="s">
        <v>117</v>
      </c>
    </row>
    <row r="4" spans="1:17" ht="22.5">
      <c r="B4" s="6"/>
      <c r="C4" s="3" t="s">
        <v>0</v>
      </c>
      <c r="D4" s="3" t="s">
        <v>1</v>
      </c>
      <c r="E4" s="3" t="s">
        <v>2</v>
      </c>
      <c r="F4" s="3" t="s">
        <v>3</v>
      </c>
      <c r="G4" s="3" t="s">
        <v>4</v>
      </c>
      <c r="H4" s="3" t="s">
        <v>5</v>
      </c>
      <c r="I4" s="3" t="s">
        <v>6</v>
      </c>
      <c r="J4" s="3" t="s">
        <v>7</v>
      </c>
      <c r="K4" s="3" t="s">
        <v>8</v>
      </c>
      <c r="L4" s="3" t="s">
        <v>9</v>
      </c>
      <c r="M4" s="3" t="s">
        <v>10</v>
      </c>
      <c r="N4" s="3" t="s">
        <v>11</v>
      </c>
      <c r="O4" s="3" t="s">
        <v>12</v>
      </c>
      <c r="P4" s="3" t="s">
        <v>13</v>
      </c>
      <c r="Q4" s="3" t="s">
        <v>14</v>
      </c>
    </row>
    <row r="5" spans="1:17">
      <c r="B5" s="6" t="s">
        <v>19</v>
      </c>
      <c r="C5" s="20">
        <f t="shared" ref="C5:Q5" si="0">C12</f>
        <v>664</v>
      </c>
      <c r="D5" s="20">
        <f>D12</f>
        <v>261.01240063593008</v>
      </c>
      <c r="E5" s="20">
        <f t="shared" si="0"/>
        <v>256.58124006359304</v>
      </c>
      <c r="F5" s="20">
        <f t="shared" si="0"/>
        <v>252.66136724960256</v>
      </c>
      <c r="G5" s="20">
        <f t="shared" si="0"/>
        <v>249.38060413354532</v>
      </c>
      <c r="H5" s="20">
        <f t="shared" si="0"/>
        <v>246.65373608903022</v>
      </c>
      <c r="I5" s="20">
        <f t="shared" si="0"/>
        <v>244.26772655007949</v>
      </c>
      <c r="J5" s="20">
        <f t="shared" si="0"/>
        <v>242.22257551669315</v>
      </c>
      <c r="K5" s="20">
        <f t="shared" si="0"/>
        <v>240.26263910969794</v>
      </c>
      <c r="L5" s="20">
        <f t="shared" si="0"/>
        <v>238.55834658187601</v>
      </c>
      <c r="M5" s="20">
        <f t="shared" si="0"/>
        <v>236.89666136724964</v>
      </c>
      <c r="N5" s="20">
        <f t="shared" si="0"/>
        <v>235.32019077901433</v>
      </c>
      <c r="O5" s="20">
        <f t="shared" si="0"/>
        <v>233.78632750397458</v>
      </c>
      <c r="P5" s="20">
        <f t="shared" si="0"/>
        <v>232.33767885532595</v>
      </c>
      <c r="Q5" s="20">
        <f t="shared" si="0"/>
        <v>230.84642289348173</v>
      </c>
    </row>
    <row r="7" spans="1:17">
      <c r="B7" s="4" t="s">
        <v>29</v>
      </c>
      <c r="Q7" s="12" t="s">
        <v>31</v>
      </c>
    </row>
    <row r="8" spans="1:17">
      <c r="B8" s="6" t="s">
        <v>25</v>
      </c>
      <c r="C8" s="7">
        <v>275</v>
      </c>
      <c r="D8" s="7">
        <f>134*'③個票（参考 人口減少率）'!I5*'③個票（参考 人口減少率）'!I6</f>
        <v>130.50620031796504</v>
      </c>
      <c r="E8" s="44">
        <f>D8*'③個票（参考 人口減少率）'!I7</f>
        <v>128.29062003179652</v>
      </c>
      <c r="F8" s="7">
        <f>E8*'③個票（参考 人口減少率）'!I8</f>
        <v>126.33068362480128</v>
      </c>
      <c r="G8" s="44">
        <f>F8*'③個票（参考 人口減少率）'!I9</f>
        <v>124.69030206677266</v>
      </c>
      <c r="H8" s="7">
        <f>G8*'③個票（参考 人口減少率）'!I10</f>
        <v>123.32686804451511</v>
      </c>
      <c r="I8" s="7">
        <f>H8*'③個票（参考 人口減少率）'!I11</f>
        <v>122.13386327503974</v>
      </c>
      <c r="J8" s="7">
        <f>I8*'③個票（参考 人口減少率）'!I12</f>
        <v>121.11128775834658</v>
      </c>
      <c r="K8" s="7">
        <f>J8*'③個票（参考 人口減少率）'!I13</f>
        <v>120.13131955484897</v>
      </c>
      <c r="L8" s="44">
        <f>K8*'③個票（参考 人口減少率）'!I14</f>
        <v>119.279173290938</v>
      </c>
      <c r="M8" s="7">
        <f>L8*'③個票（参考 人口減少率）'!I15</f>
        <v>118.44833068362482</v>
      </c>
      <c r="N8" s="7">
        <f>M8*'③個票（参考 人口減少率）'!I16</f>
        <v>117.66009538950716</v>
      </c>
      <c r="O8" s="7">
        <f>N8*'③個票（参考 人口減少率）'!I17</f>
        <v>116.89316375198729</v>
      </c>
      <c r="P8" s="7">
        <f>O8*'③個票（参考 人口減少率）'!I18</f>
        <v>116.16883942766297</v>
      </c>
      <c r="Q8" s="44">
        <f>P8*'③個票（参考 人口減少率）'!I19</f>
        <v>115.42321144674086</v>
      </c>
    </row>
    <row r="9" spans="1:17">
      <c r="B9" s="6" t="s">
        <v>26</v>
      </c>
      <c r="C9" s="7">
        <v>389</v>
      </c>
      <c r="D9" s="7">
        <f>134*'③個票（参考 人口減少率）'!I5*'③個票（参考 人口減少率）'!I6</f>
        <v>130.50620031796504</v>
      </c>
      <c r="E9" s="7">
        <f>D9*'③個票（参考 人口減少率）'!I7</f>
        <v>128.29062003179652</v>
      </c>
      <c r="F9" s="44">
        <f>E9*'③個票（参考 人口減少率）'!I8</f>
        <v>126.33068362480128</v>
      </c>
      <c r="G9" s="44">
        <f>F9*'③個票（参考 人口減少率）'!I9</f>
        <v>124.69030206677266</v>
      </c>
      <c r="H9" s="7">
        <f>G9*'③個票（参考 人口減少率）'!I10</f>
        <v>123.32686804451511</v>
      </c>
      <c r="I9" s="7">
        <f>H9*'③個票（参考 人口減少率）'!I11</f>
        <v>122.13386327503974</v>
      </c>
      <c r="J9" s="7">
        <f>I9*'③個票（参考 人口減少率）'!I12</f>
        <v>121.11128775834658</v>
      </c>
      <c r="K9" s="7">
        <f>J9*'③個票（参考 人口減少率）'!I13</f>
        <v>120.13131955484897</v>
      </c>
      <c r="L9" s="44">
        <f>K9*'③個票（参考 人口減少率）'!I14</f>
        <v>119.279173290938</v>
      </c>
      <c r="M9" s="7">
        <f>L9*'③個票（参考 人口減少率）'!I15</f>
        <v>118.44833068362482</v>
      </c>
      <c r="N9" s="7">
        <f>M9*'③個票（参考 人口減少率）'!I16</f>
        <v>117.66009538950716</v>
      </c>
      <c r="O9" s="7">
        <f>N9*'③個票（参考 人口減少率）'!I17</f>
        <v>116.89316375198729</v>
      </c>
      <c r="P9" s="7">
        <f>O9*'③個票（参考 人口減少率）'!I18</f>
        <v>116.16883942766297</v>
      </c>
      <c r="Q9" s="44">
        <f>P9*'③個票（参考 人口減少率）'!I19</f>
        <v>115.42321144674086</v>
      </c>
    </row>
    <row r="10" spans="1:17">
      <c r="B10" s="6" t="s">
        <v>27</v>
      </c>
      <c r="C10" s="7">
        <v>0</v>
      </c>
      <c r="D10" s="7">
        <v>0</v>
      </c>
      <c r="E10" s="7">
        <v>0</v>
      </c>
      <c r="F10" s="7">
        <v>0</v>
      </c>
      <c r="G10" s="7">
        <v>0</v>
      </c>
      <c r="H10" s="7">
        <v>0</v>
      </c>
      <c r="I10" s="7">
        <v>0</v>
      </c>
      <c r="J10" s="7">
        <v>0</v>
      </c>
      <c r="K10" s="7">
        <v>0</v>
      </c>
      <c r="L10" s="7">
        <v>0</v>
      </c>
      <c r="M10" s="7">
        <v>0</v>
      </c>
      <c r="N10" s="7">
        <v>0</v>
      </c>
      <c r="O10" s="7">
        <v>0</v>
      </c>
      <c r="P10" s="7">
        <v>0</v>
      </c>
      <c r="Q10" s="7">
        <v>0</v>
      </c>
    </row>
    <row r="11" spans="1:17">
      <c r="B11" s="6" t="s">
        <v>28</v>
      </c>
      <c r="C11" s="7">
        <v>0</v>
      </c>
      <c r="D11" s="7">
        <v>0</v>
      </c>
      <c r="E11" s="7">
        <v>0</v>
      </c>
      <c r="F11" s="7">
        <v>0</v>
      </c>
      <c r="G11" s="7">
        <v>0</v>
      </c>
      <c r="H11" s="7">
        <v>0</v>
      </c>
      <c r="I11" s="7">
        <v>0</v>
      </c>
      <c r="J11" s="7">
        <v>0</v>
      </c>
      <c r="K11" s="7">
        <v>0</v>
      </c>
      <c r="L11" s="7">
        <v>0</v>
      </c>
      <c r="M11" s="7">
        <v>0</v>
      </c>
      <c r="N11" s="7">
        <v>0</v>
      </c>
      <c r="O11" s="7">
        <v>0</v>
      </c>
      <c r="P11" s="7">
        <v>0</v>
      </c>
      <c r="Q11" s="7">
        <v>0</v>
      </c>
    </row>
    <row r="12" spans="1:17">
      <c r="C12" s="11">
        <f>SUM(C8:C11)</f>
        <v>664</v>
      </c>
      <c r="D12" s="11">
        <f>SUM(D8:D11)</f>
        <v>261.01240063593008</v>
      </c>
      <c r="E12" s="11">
        <f t="shared" ref="E12:Q12" si="1">SUM(E8:E11)</f>
        <v>256.58124006359304</v>
      </c>
      <c r="F12" s="11">
        <f t="shared" si="1"/>
        <v>252.66136724960256</v>
      </c>
      <c r="G12" s="11">
        <f t="shared" si="1"/>
        <v>249.38060413354532</v>
      </c>
      <c r="H12" s="11">
        <f t="shared" si="1"/>
        <v>246.65373608903022</v>
      </c>
      <c r="I12" s="11">
        <f t="shared" si="1"/>
        <v>244.26772655007949</v>
      </c>
      <c r="J12" s="11">
        <f t="shared" si="1"/>
        <v>242.22257551669315</v>
      </c>
      <c r="K12" s="11">
        <f t="shared" si="1"/>
        <v>240.26263910969794</v>
      </c>
      <c r="L12" s="11">
        <f t="shared" si="1"/>
        <v>238.55834658187601</v>
      </c>
      <c r="M12" s="11">
        <f t="shared" si="1"/>
        <v>236.89666136724964</v>
      </c>
      <c r="N12" s="11">
        <f t="shared" si="1"/>
        <v>235.32019077901433</v>
      </c>
      <c r="O12" s="11">
        <f t="shared" si="1"/>
        <v>233.78632750397458</v>
      </c>
      <c r="P12" s="11">
        <f t="shared" si="1"/>
        <v>232.33767885532595</v>
      </c>
      <c r="Q12" s="11">
        <f t="shared" si="1"/>
        <v>230.84642289348173</v>
      </c>
    </row>
  </sheetData>
  <phoneticPr fontId="1"/>
  <pageMargins left="0.51181102362204722" right="0.51181102362204722" top="0.74803149606299213" bottom="0.74803149606299213" header="0.31496062992125984" footer="0.31496062992125984"/>
  <pageSetup paperSize="9" scale="85" orientation="landscape" horizontalDpi="300" verticalDpi="300" r:id="rId1"/>
  <drawing r:id="rId2"/>
</worksheet>
</file>

<file path=xl/worksheets/sheet12.xml><?xml version="1.0" encoding="utf-8"?>
<worksheet xmlns="http://schemas.openxmlformats.org/spreadsheetml/2006/main" xmlns:r="http://schemas.openxmlformats.org/officeDocument/2006/relationships">
  <dimension ref="A2:Q12"/>
  <sheetViews>
    <sheetView workbookViewId="0">
      <selection activeCell="D26" sqref="D26"/>
    </sheetView>
  </sheetViews>
  <sheetFormatPr defaultRowHeight="11.25"/>
  <cols>
    <col min="1" max="1" width="1.625" style="4" customWidth="1"/>
    <col min="2" max="2" width="12.875" style="4" customWidth="1"/>
    <col min="3" max="16384" width="9" style="4"/>
  </cols>
  <sheetData>
    <row r="2" spans="1:17" ht="12">
      <c r="A2" s="13" t="s">
        <v>116</v>
      </c>
    </row>
    <row r="4" spans="1:17" ht="22.5">
      <c r="B4" s="6"/>
      <c r="C4" s="3" t="s">
        <v>0</v>
      </c>
      <c r="D4" s="3" t="s">
        <v>1</v>
      </c>
      <c r="E4" s="3" t="s">
        <v>2</v>
      </c>
      <c r="F4" s="3" t="s">
        <v>3</v>
      </c>
      <c r="G4" s="3" t="s">
        <v>4</v>
      </c>
      <c r="H4" s="3" t="s">
        <v>5</v>
      </c>
      <c r="I4" s="3" t="s">
        <v>6</v>
      </c>
      <c r="J4" s="3" t="s">
        <v>7</v>
      </c>
      <c r="K4" s="3" t="s">
        <v>8</v>
      </c>
      <c r="L4" s="3" t="s">
        <v>9</v>
      </c>
      <c r="M4" s="3" t="s">
        <v>10</v>
      </c>
      <c r="N4" s="3" t="s">
        <v>11</v>
      </c>
      <c r="O4" s="3" t="s">
        <v>12</v>
      </c>
      <c r="P4" s="3" t="s">
        <v>13</v>
      </c>
      <c r="Q4" s="3" t="s">
        <v>14</v>
      </c>
    </row>
    <row r="5" spans="1:17">
      <c r="B5" s="6" t="s">
        <v>19</v>
      </c>
      <c r="C5" s="163">
        <f t="shared" ref="C5:Q5" si="0">C12</f>
        <v>570</v>
      </c>
      <c r="D5" s="163">
        <f t="shared" si="0"/>
        <v>562.59</v>
      </c>
      <c r="E5" s="163">
        <f t="shared" si="0"/>
        <v>556.89</v>
      </c>
      <c r="F5" s="163">
        <f t="shared" si="0"/>
        <v>551.76</v>
      </c>
      <c r="G5" s="163">
        <f t="shared" si="0"/>
        <v>547.20000000000005</v>
      </c>
      <c r="H5" s="163">
        <f t="shared" si="0"/>
        <v>542.6400000000001</v>
      </c>
      <c r="I5" s="163">
        <f t="shared" si="0"/>
        <v>539.22000000000014</v>
      </c>
      <c r="J5" s="163">
        <f t="shared" si="0"/>
        <v>535.23000000000013</v>
      </c>
      <c r="K5" s="163">
        <f t="shared" si="0"/>
        <v>531.81000000000017</v>
      </c>
      <c r="L5" s="163">
        <f t="shared" si="0"/>
        <v>527.82000000000016</v>
      </c>
      <c r="M5" s="163">
        <f t="shared" si="0"/>
        <v>524.97000000000014</v>
      </c>
      <c r="N5" s="163">
        <f t="shared" si="0"/>
        <v>521.55000000000018</v>
      </c>
      <c r="O5" s="163">
        <f t="shared" si="0"/>
        <v>518.13000000000011</v>
      </c>
      <c r="P5" s="163">
        <f t="shared" si="0"/>
        <v>515.28000000000009</v>
      </c>
      <c r="Q5" s="163">
        <f t="shared" si="0"/>
        <v>511.86000000000013</v>
      </c>
    </row>
    <row r="6" spans="1:17">
      <c r="C6" s="162"/>
      <c r="D6" s="162"/>
      <c r="E6" s="162"/>
      <c r="F6" s="162"/>
      <c r="G6" s="162"/>
      <c r="H6" s="162"/>
      <c r="I6" s="162"/>
      <c r="J6" s="162"/>
      <c r="K6" s="162"/>
      <c r="L6" s="162"/>
      <c r="M6" s="162"/>
      <c r="N6" s="162"/>
      <c r="O6" s="162"/>
      <c r="P6" s="162"/>
      <c r="Q6" s="162"/>
    </row>
    <row r="7" spans="1:17">
      <c r="B7" s="4" t="s">
        <v>29</v>
      </c>
      <c r="C7" s="162"/>
      <c r="D7" s="162"/>
      <c r="E7" s="162"/>
      <c r="F7" s="162"/>
      <c r="G7" s="162"/>
      <c r="H7" s="162"/>
      <c r="I7" s="162"/>
      <c r="J7" s="162"/>
      <c r="K7" s="162"/>
      <c r="L7" s="162"/>
      <c r="M7" s="162"/>
      <c r="N7" s="162"/>
      <c r="O7" s="162"/>
      <c r="P7" s="162"/>
      <c r="Q7" s="164" t="s">
        <v>31</v>
      </c>
    </row>
    <row r="8" spans="1:17">
      <c r="B8" s="6" t="s">
        <v>25</v>
      </c>
      <c r="C8" s="56">
        <v>285</v>
      </c>
      <c r="D8" s="56">
        <f>C8*'③個票（参考 人口減少率）'!E6</f>
        <v>281.29500000000002</v>
      </c>
      <c r="E8" s="56">
        <f>D8*'③個票（参考 人口減少率）'!E7</f>
        <v>278.44499999999999</v>
      </c>
      <c r="F8" s="56">
        <f>E8*'③個票（参考 人口減少率）'!E8</f>
        <v>275.88</v>
      </c>
      <c r="G8" s="56">
        <f>F8*'③個票（参考 人口減少率）'!E9</f>
        <v>273.60000000000002</v>
      </c>
      <c r="H8" s="56">
        <f>G8*'③個票（参考 人口減少率）'!E10</f>
        <v>271.32000000000005</v>
      </c>
      <c r="I8" s="56">
        <f>H8*'③個票（参考 人口減少率）'!E11</f>
        <v>269.61000000000007</v>
      </c>
      <c r="J8" s="56">
        <f>I8*'③個票（参考 人口減少率）'!E12</f>
        <v>267.61500000000007</v>
      </c>
      <c r="K8" s="56">
        <f>J8*'③個票（参考 人口減少率）'!E13</f>
        <v>265.90500000000009</v>
      </c>
      <c r="L8" s="56">
        <f>K8*'③個票（参考 人口減少率）'!E14</f>
        <v>263.91000000000008</v>
      </c>
      <c r="M8" s="56">
        <f>L8*'③個票（参考 人口減少率）'!E15</f>
        <v>262.48500000000007</v>
      </c>
      <c r="N8" s="56">
        <f>M8*'③個票（参考 人口減少率）'!E16</f>
        <v>260.77500000000009</v>
      </c>
      <c r="O8" s="56">
        <f>N8*'③個票（参考 人口減少率）'!E17</f>
        <v>259.06500000000005</v>
      </c>
      <c r="P8" s="56">
        <f>O8*'③個票（参考 人口減少率）'!E18</f>
        <v>257.64000000000004</v>
      </c>
      <c r="Q8" s="56">
        <f>P8*'③個票（参考 人口減少率）'!E19</f>
        <v>255.93000000000006</v>
      </c>
    </row>
    <row r="9" spans="1:17">
      <c r="B9" s="6" t="s">
        <v>26</v>
      </c>
      <c r="C9" s="56">
        <v>285</v>
      </c>
      <c r="D9" s="56">
        <f>C9*'③個票（参考 人口減少率）'!E6</f>
        <v>281.29500000000002</v>
      </c>
      <c r="E9" s="56">
        <f>D9*'③個票（参考 人口減少率）'!E7</f>
        <v>278.44499999999999</v>
      </c>
      <c r="F9" s="56">
        <f>E9*'③個票（参考 人口減少率）'!E8</f>
        <v>275.88</v>
      </c>
      <c r="G9" s="56">
        <f>F9*'③個票（参考 人口減少率）'!E9</f>
        <v>273.60000000000002</v>
      </c>
      <c r="H9" s="56">
        <f>G9*'③個票（参考 人口減少率）'!E10</f>
        <v>271.32000000000005</v>
      </c>
      <c r="I9" s="56">
        <f>H9*'③個票（参考 人口減少率）'!E11</f>
        <v>269.61000000000007</v>
      </c>
      <c r="J9" s="56">
        <f>I9*'③個票（参考 人口減少率）'!E12</f>
        <v>267.61500000000007</v>
      </c>
      <c r="K9" s="56">
        <f>J9*'③個票（参考 人口減少率）'!E13</f>
        <v>265.90500000000009</v>
      </c>
      <c r="L9" s="56">
        <f>K9*'③個票（参考 人口減少率）'!E14</f>
        <v>263.91000000000008</v>
      </c>
      <c r="M9" s="56">
        <f>L9*'③個票（参考 人口減少率）'!E15</f>
        <v>262.48500000000007</v>
      </c>
      <c r="N9" s="56">
        <f>M9*'③個票（参考 人口減少率）'!E16</f>
        <v>260.77500000000009</v>
      </c>
      <c r="O9" s="56">
        <f>N9*'③個票（参考 人口減少率）'!E17</f>
        <v>259.06500000000005</v>
      </c>
      <c r="P9" s="56">
        <f>O9*'③個票（参考 人口減少率）'!E18</f>
        <v>257.64000000000004</v>
      </c>
      <c r="Q9" s="56">
        <f>P9*'③個票（参考 人口減少率）'!E19</f>
        <v>255.93000000000006</v>
      </c>
    </row>
    <row r="10" spans="1:17">
      <c r="B10" s="6" t="s">
        <v>27</v>
      </c>
      <c r="C10" s="56">
        <v>0</v>
      </c>
      <c r="D10" s="56">
        <v>0</v>
      </c>
      <c r="E10" s="56">
        <v>0</v>
      </c>
      <c r="F10" s="56">
        <v>0</v>
      </c>
      <c r="G10" s="56">
        <v>0</v>
      </c>
      <c r="H10" s="56">
        <v>0</v>
      </c>
      <c r="I10" s="56">
        <v>0</v>
      </c>
      <c r="J10" s="56">
        <v>0</v>
      </c>
      <c r="K10" s="56">
        <v>0</v>
      </c>
      <c r="L10" s="56">
        <v>0</v>
      </c>
      <c r="M10" s="56">
        <v>0</v>
      </c>
      <c r="N10" s="56">
        <v>0</v>
      </c>
      <c r="O10" s="56">
        <v>0</v>
      </c>
      <c r="P10" s="56">
        <v>0</v>
      </c>
      <c r="Q10" s="56">
        <v>0</v>
      </c>
    </row>
    <row r="11" spans="1:17">
      <c r="B11" s="6" t="s">
        <v>28</v>
      </c>
      <c r="C11" s="7">
        <v>0</v>
      </c>
      <c r="D11" s="7">
        <v>0</v>
      </c>
      <c r="E11" s="7">
        <v>0</v>
      </c>
      <c r="F11" s="7">
        <v>0</v>
      </c>
      <c r="G11" s="7">
        <v>0</v>
      </c>
      <c r="H11" s="7">
        <v>0</v>
      </c>
      <c r="I11" s="7">
        <v>0</v>
      </c>
      <c r="J11" s="7">
        <v>0</v>
      </c>
      <c r="K11" s="7">
        <v>0</v>
      </c>
      <c r="L11" s="7">
        <v>0</v>
      </c>
      <c r="M11" s="7">
        <v>0</v>
      </c>
      <c r="N11" s="7">
        <v>0</v>
      </c>
      <c r="O11" s="7">
        <v>0</v>
      </c>
      <c r="P11" s="7">
        <v>0</v>
      </c>
      <c r="Q11" s="7">
        <v>0</v>
      </c>
    </row>
    <row r="12" spans="1:17">
      <c r="C12" s="11">
        <f>SUM(C8:C11)</f>
        <v>570</v>
      </c>
      <c r="D12" s="11">
        <f>SUM(D8:D11)</f>
        <v>562.59</v>
      </c>
      <c r="E12" s="11">
        <f>SUM(E8:E11)</f>
        <v>556.89</v>
      </c>
      <c r="F12" s="11">
        <f t="shared" ref="F12:Q12" si="1">SUM(F8:F11)</f>
        <v>551.76</v>
      </c>
      <c r="G12" s="11">
        <f t="shared" si="1"/>
        <v>547.20000000000005</v>
      </c>
      <c r="H12" s="11">
        <f t="shared" si="1"/>
        <v>542.6400000000001</v>
      </c>
      <c r="I12" s="11">
        <f t="shared" si="1"/>
        <v>539.22000000000014</v>
      </c>
      <c r="J12" s="11">
        <f t="shared" si="1"/>
        <v>535.23000000000013</v>
      </c>
      <c r="K12" s="11">
        <f t="shared" si="1"/>
        <v>531.81000000000017</v>
      </c>
      <c r="L12" s="11">
        <f t="shared" si="1"/>
        <v>527.82000000000016</v>
      </c>
      <c r="M12" s="11">
        <f t="shared" si="1"/>
        <v>524.97000000000014</v>
      </c>
      <c r="N12" s="11">
        <f t="shared" si="1"/>
        <v>521.55000000000018</v>
      </c>
      <c r="O12" s="11">
        <f t="shared" si="1"/>
        <v>518.13000000000011</v>
      </c>
      <c r="P12" s="11">
        <f t="shared" si="1"/>
        <v>515.28000000000009</v>
      </c>
      <c r="Q12" s="11">
        <f t="shared" si="1"/>
        <v>511.86000000000013</v>
      </c>
    </row>
  </sheetData>
  <phoneticPr fontId="1"/>
  <pageMargins left="0.51181102362204722" right="0.51181102362204722" top="0.74803149606299213" bottom="0.74803149606299213" header="0.31496062992125984" footer="0.31496062992125984"/>
  <pageSetup paperSize="9" scale="85" orientation="landscape" horizontalDpi="300" verticalDpi="300" r:id="rId1"/>
  <drawing r:id="rId2"/>
</worksheet>
</file>

<file path=xl/worksheets/sheet13.xml><?xml version="1.0" encoding="utf-8"?>
<worksheet xmlns="http://schemas.openxmlformats.org/spreadsheetml/2006/main" xmlns:r="http://schemas.openxmlformats.org/officeDocument/2006/relationships">
  <dimension ref="A2:R12"/>
  <sheetViews>
    <sheetView workbookViewId="0">
      <selection activeCell="G23" sqref="G23"/>
    </sheetView>
  </sheetViews>
  <sheetFormatPr defaultRowHeight="11.25"/>
  <cols>
    <col min="1" max="1" width="1.625" style="4" customWidth="1"/>
    <col min="2" max="2" width="12.875" style="4" customWidth="1"/>
    <col min="3" max="3" width="9.125" style="4" customWidth="1"/>
    <col min="4" max="16384" width="9" style="4"/>
  </cols>
  <sheetData>
    <row r="2" spans="1:18" ht="12">
      <c r="A2" s="13" t="s">
        <v>120</v>
      </c>
    </row>
    <row r="4" spans="1:18" ht="22.5">
      <c r="B4" s="6"/>
      <c r="C4" s="3" t="s">
        <v>175</v>
      </c>
      <c r="D4" s="3" t="s">
        <v>0</v>
      </c>
      <c r="E4" s="3" t="s">
        <v>1</v>
      </c>
      <c r="F4" s="3" t="s">
        <v>2</v>
      </c>
      <c r="G4" s="3" t="s">
        <v>3</v>
      </c>
      <c r="H4" s="3" t="s">
        <v>4</v>
      </c>
      <c r="I4" s="3" t="s">
        <v>5</v>
      </c>
      <c r="J4" s="3" t="s">
        <v>6</v>
      </c>
      <c r="K4" s="3" t="s">
        <v>7</v>
      </c>
      <c r="L4" s="3" t="s">
        <v>8</v>
      </c>
      <c r="M4" s="3" t="s">
        <v>9</v>
      </c>
      <c r="N4" s="3" t="s">
        <v>10</v>
      </c>
      <c r="O4" s="3" t="s">
        <v>11</v>
      </c>
      <c r="P4" s="3" t="s">
        <v>12</v>
      </c>
      <c r="Q4" s="3" t="s">
        <v>13</v>
      </c>
      <c r="R4" s="3" t="s">
        <v>14</v>
      </c>
    </row>
    <row r="5" spans="1:18">
      <c r="B5" s="6" t="s">
        <v>19</v>
      </c>
      <c r="C5" s="20">
        <f>C12</f>
        <v>700</v>
      </c>
      <c r="D5" s="20">
        <f t="shared" ref="D5:R5" si="0">D12</f>
        <v>688.97637795275591</v>
      </c>
      <c r="E5" s="20">
        <f t="shared" si="0"/>
        <v>680.01968503937007</v>
      </c>
      <c r="F5" s="20">
        <f t="shared" si="0"/>
        <v>673.12992125984249</v>
      </c>
      <c r="G5" s="20">
        <f t="shared" si="0"/>
        <v>666.92913385826762</v>
      </c>
      <c r="H5" s="20">
        <f t="shared" si="0"/>
        <v>661.41732283464557</v>
      </c>
      <c r="I5" s="20">
        <f t="shared" si="0"/>
        <v>655.90551181102353</v>
      </c>
      <c r="J5" s="20">
        <f t="shared" si="0"/>
        <v>651.77165354330702</v>
      </c>
      <c r="K5" s="20">
        <f t="shared" si="0"/>
        <v>646.94881889763781</v>
      </c>
      <c r="L5" s="20">
        <f t="shared" si="0"/>
        <v>642.8149606299213</v>
      </c>
      <c r="M5" s="20">
        <f t="shared" si="0"/>
        <v>637.99212598425197</v>
      </c>
      <c r="N5" s="20">
        <f t="shared" si="0"/>
        <v>634.54724409448818</v>
      </c>
      <c r="O5" s="20">
        <f t="shared" si="0"/>
        <v>630.41338582677167</v>
      </c>
      <c r="P5" s="20">
        <f t="shared" si="0"/>
        <v>626.27952755905517</v>
      </c>
      <c r="Q5" s="20">
        <f t="shared" si="0"/>
        <v>622.83464566929138</v>
      </c>
      <c r="R5" s="20">
        <f t="shared" si="0"/>
        <v>618.70078740157487</v>
      </c>
    </row>
    <row r="7" spans="1:18">
      <c r="B7" s="4" t="s">
        <v>29</v>
      </c>
      <c r="R7" s="12" t="s">
        <v>31</v>
      </c>
    </row>
    <row r="8" spans="1:18">
      <c r="B8" s="6" t="s">
        <v>25</v>
      </c>
      <c r="C8" s="7">
        <v>0</v>
      </c>
      <c r="D8" s="7">
        <f>C8*'③個票（参考 人口減少率）'!E5</f>
        <v>0</v>
      </c>
      <c r="E8" s="7">
        <f>D8*'③個票（参考 人口減少率）'!E6</f>
        <v>0</v>
      </c>
      <c r="F8" s="7">
        <f>E8*'③個票（参考 人口減少率）'!E7</f>
        <v>0</v>
      </c>
      <c r="G8" s="7">
        <f>F8*'③個票（参考 人口減少率）'!E8</f>
        <v>0</v>
      </c>
      <c r="H8" s="7">
        <f>G8*'③個票（参考 人口減少率）'!E9</f>
        <v>0</v>
      </c>
      <c r="I8" s="7">
        <f>H8*'③個票（参考 人口減少率）'!E10</f>
        <v>0</v>
      </c>
      <c r="J8" s="7">
        <f>I8*'③個票（参考 人口減少率）'!E11</f>
        <v>0</v>
      </c>
      <c r="K8" s="7">
        <f>J8*'③個票（参考 人口減少率）'!E12</f>
        <v>0</v>
      </c>
      <c r="L8" s="7">
        <f>K8*'③個票（参考 人口減少率）'!E13</f>
        <v>0</v>
      </c>
      <c r="M8" s="7">
        <f>L8*'③個票（参考 人口減少率）'!E14</f>
        <v>0</v>
      </c>
      <c r="N8" s="7">
        <f>M8*'③個票（参考 人口減少率）'!E15</f>
        <v>0</v>
      </c>
      <c r="O8" s="7">
        <f>N8*'③個票（参考 人口減少率）'!E16</f>
        <v>0</v>
      </c>
      <c r="P8" s="7">
        <f>O8*'③個票（参考 人口減少率）'!E17</f>
        <v>0</v>
      </c>
      <c r="Q8" s="7">
        <f>P8*'③個票（参考 人口減少率）'!E18</f>
        <v>0</v>
      </c>
      <c r="R8" s="7">
        <f>Q8*'③個票（参考 人口減少率）'!E19</f>
        <v>0</v>
      </c>
    </row>
    <row r="9" spans="1:18">
      <c r="B9" s="6" t="s">
        <v>26</v>
      </c>
      <c r="C9" s="7">
        <v>700</v>
      </c>
      <c r="D9" s="7">
        <f>C9*'③個票（参考 人口減少率）'!E5</f>
        <v>688.97637795275591</v>
      </c>
      <c r="E9" s="7">
        <f>D9*'③個票（参考 人口減少率）'!E6</f>
        <v>680.01968503937007</v>
      </c>
      <c r="F9" s="7">
        <f>E9*'③個票（参考 人口減少率）'!E7</f>
        <v>673.12992125984249</v>
      </c>
      <c r="G9" s="7">
        <f>F9*'③個票（参考 人口減少率）'!E8</f>
        <v>666.92913385826762</v>
      </c>
      <c r="H9" s="7">
        <f>G9*'③個票（参考 人口減少率）'!E9</f>
        <v>661.41732283464557</v>
      </c>
      <c r="I9" s="7">
        <f>H9*'③個票（参考 人口減少率）'!E10</f>
        <v>655.90551181102353</v>
      </c>
      <c r="J9" s="7">
        <f>I9*'③個票（参考 人口減少率）'!E11</f>
        <v>651.77165354330702</v>
      </c>
      <c r="K9" s="7">
        <f>J9*'③個票（参考 人口減少率）'!E12</f>
        <v>646.94881889763781</v>
      </c>
      <c r="L9" s="7">
        <f>K9*'③個票（参考 人口減少率）'!E13</f>
        <v>642.8149606299213</v>
      </c>
      <c r="M9" s="7">
        <f>L9*'③個票（参考 人口減少率）'!E14</f>
        <v>637.99212598425197</v>
      </c>
      <c r="N9" s="7">
        <f>M9*'③個票（参考 人口減少率）'!E15</f>
        <v>634.54724409448818</v>
      </c>
      <c r="O9" s="7">
        <f>N9*'③個票（参考 人口減少率）'!E16</f>
        <v>630.41338582677167</v>
      </c>
      <c r="P9" s="7">
        <f>O9*'③個票（参考 人口減少率）'!E17</f>
        <v>626.27952755905517</v>
      </c>
      <c r="Q9" s="7">
        <f>P9*'③個票（参考 人口減少率）'!E18</f>
        <v>622.83464566929138</v>
      </c>
      <c r="R9" s="7">
        <f>Q9*'③個票（参考 人口減少率）'!E19</f>
        <v>618.70078740157487</v>
      </c>
    </row>
    <row r="10" spans="1:18">
      <c r="B10" s="6" t="s">
        <v>27</v>
      </c>
      <c r="C10" s="7">
        <v>0</v>
      </c>
      <c r="D10" s="7">
        <v>0</v>
      </c>
      <c r="E10" s="7">
        <v>0</v>
      </c>
      <c r="F10" s="7">
        <v>0</v>
      </c>
      <c r="G10" s="7">
        <v>0</v>
      </c>
      <c r="H10" s="7">
        <v>0</v>
      </c>
      <c r="I10" s="7">
        <v>0</v>
      </c>
      <c r="J10" s="7">
        <v>0</v>
      </c>
      <c r="K10" s="7">
        <v>0</v>
      </c>
      <c r="L10" s="7">
        <v>0</v>
      </c>
      <c r="M10" s="7">
        <v>0</v>
      </c>
      <c r="N10" s="7">
        <v>0</v>
      </c>
      <c r="O10" s="7">
        <v>0</v>
      </c>
      <c r="P10" s="7">
        <v>0</v>
      </c>
      <c r="Q10" s="7">
        <v>0</v>
      </c>
      <c r="R10" s="7">
        <v>0</v>
      </c>
    </row>
    <row r="11" spans="1:18">
      <c r="B11" s="6" t="s">
        <v>28</v>
      </c>
      <c r="C11" s="7">
        <v>0</v>
      </c>
      <c r="D11" s="7">
        <v>0</v>
      </c>
      <c r="E11" s="7">
        <v>0</v>
      </c>
      <c r="F11" s="7">
        <v>0</v>
      </c>
      <c r="G11" s="7">
        <v>0</v>
      </c>
      <c r="H11" s="7">
        <v>0</v>
      </c>
      <c r="I11" s="7">
        <v>0</v>
      </c>
      <c r="J11" s="7">
        <v>0</v>
      </c>
      <c r="K11" s="7">
        <v>0</v>
      </c>
      <c r="L11" s="7">
        <v>0</v>
      </c>
      <c r="M11" s="7">
        <v>0</v>
      </c>
      <c r="N11" s="7">
        <v>0</v>
      </c>
      <c r="O11" s="7">
        <v>0</v>
      </c>
      <c r="P11" s="7">
        <v>0</v>
      </c>
      <c r="Q11" s="7">
        <v>0</v>
      </c>
      <c r="R11" s="7">
        <v>0</v>
      </c>
    </row>
    <row r="12" spans="1:18">
      <c r="C12" s="11">
        <f>SUM(C8:C11)</f>
        <v>700</v>
      </c>
      <c r="D12" s="11">
        <f>SUM(D8:D11)</f>
        <v>688.97637795275591</v>
      </c>
      <c r="E12" s="11">
        <f>SUM(E8:E11)</f>
        <v>680.01968503937007</v>
      </c>
      <c r="F12" s="11">
        <f t="shared" ref="F12:R12" si="1">SUM(F8:F11)</f>
        <v>673.12992125984249</v>
      </c>
      <c r="G12" s="11">
        <f t="shared" si="1"/>
        <v>666.92913385826762</v>
      </c>
      <c r="H12" s="11">
        <f t="shared" si="1"/>
        <v>661.41732283464557</v>
      </c>
      <c r="I12" s="11">
        <f t="shared" si="1"/>
        <v>655.90551181102353</v>
      </c>
      <c r="J12" s="11">
        <f t="shared" si="1"/>
        <v>651.77165354330702</v>
      </c>
      <c r="K12" s="11">
        <f t="shared" si="1"/>
        <v>646.94881889763781</v>
      </c>
      <c r="L12" s="11">
        <f t="shared" si="1"/>
        <v>642.8149606299213</v>
      </c>
      <c r="M12" s="11">
        <f t="shared" si="1"/>
        <v>637.99212598425197</v>
      </c>
      <c r="N12" s="11">
        <f t="shared" si="1"/>
        <v>634.54724409448818</v>
      </c>
      <c r="O12" s="11">
        <f t="shared" si="1"/>
        <v>630.41338582677167</v>
      </c>
      <c r="P12" s="11">
        <f t="shared" si="1"/>
        <v>626.27952755905517</v>
      </c>
      <c r="Q12" s="11">
        <f t="shared" si="1"/>
        <v>622.83464566929138</v>
      </c>
      <c r="R12" s="11">
        <f t="shared" si="1"/>
        <v>618.70078740157487</v>
      </c>
    </row>
  </sheetData>
  <phoneticPr fontId="1"/>
  <pageMargins left="0.51181102362204722" right="0.51181102362204722" top="0.74803149606299213" bottom="0.74803149606299213" header="0.31496062992125984" footer="0.31496062992125984"/>
  <pageSetup paperSize="9" scale="85" orientation="landscape" horizontalDpi="300" verticalDpi="300" r:id="rId1"/>
  <drawing r:id="rId2"/>
</worksheet>
</file>

<file path=xl/worksheets/sheet14.xml><?xml version="1.0" encoding="utf-8"?>
<worksheet xmlns="http://schemas.openxmlformats.org/spreadsheetml/2006/main" xmlns:r="http://schemas.openxmlformats.org/officeDocument/2006/relationships">
  <dimension ref="A2:Q38"/>
  <sheetViews>
    <sheetView workbookViewId="0">
      <selection activeCell="Q8" sqref="Q8:Q9"/>
    </sheetView>
  </sheetViews>
  <sheetFormatPr defaultRowHeight="11.25"/>
  <cols>
    <col min="1" max="1" width="1.625" style="4" customWidth="1"/>
    <col min="2" max="2" width="12.875" style="4" customWidth="1"/>
    <col min="3" max="16384" width="9" style="4"/>
  </cols>
  <sheetData>
    <row r="2" spans="1:17" ht="12">
      <c r="A2" s="13" t="s">
        <v>121</v>
      </c>
    </row>
    <row r="4" spans="1:17" ht="22.5">
      <c r="B4" s="6"/>
      <c r="C4" s="3" t="s">
        <v>0</v>
      </c>
      <c r="D4" s="3" t="s">
        <v>1</v>
      </c>
      <c r="E4" s="3" t="s">
        <v>2</v>
      </c>
      <c r="F4" s="3" t="s">
        <v>3</v>
      </c>
      <c r="G4" s="3" t="s">
        <v>4</v>
      </c>
      <c r="H4" s="3" t="s">
        <v>5</v>
      </c>
      <c r="I4" s="3" t="s">
        <v>6</v>
      </c>
      <c r="J4" s="3" t="s">
        <v>7</v>
      </c>
      <c r="K4" s="3" t="s">
        <v>8</v>
      </c>
      <c r="L4" s="3" t="s">
        <v>9</v>
      </c>
      <c r="M4" s="3" t="s">
        <v>10</v>
      </c>
      <c r="N4" s="3" t="s">
        <v>11</v>
      </c>
      <c r="O4" s="3" t="s">
        <v>12</v>
      </c>
      <c r="P4" s="3" t="s">
        <v>13</v>
      </c>
      <c r="Q4" s="3" t="s">
        <v>14</v>
      </c>
    </row>
    <row r="5" spans="1:17">
      <c r="B5" s="6" t="s">
        <v>19</v>
      </c>
      <c r="C5" s="20">
        <f t="shared" ref="C5:Q5" si="0">C12</f>
        <v>1693</v>
      </c>
      <c r="D5" s="20">
        <f t="shared" si="0"/>
        <v>1759.3333333333335</v>
      </c>
      <c r="E5" s="20">
        <f t="shared" si="0"/>
        <v>1825.6666666666665</v>
      </c>
      <c r="F5" s="20">
        <f t="shared" si="0"/>
        <v>1892</v>
      </c>
      <c r="G5" s="20">
        <f t="shared" si="0"/>
        <v>1869.9329235832165</v>
      </c>
      <c r="H5" s="20">
        <f t="shared" si="0"/>
        <v>1846.6755069447806</v>
      </c>
      <c r="I5" s="20">
        <f t="shared" si="0"/>
        <v>1822.410879349562</v>
      </c>
      <c r="J5" s="20">
        <f t="shared" si="0"/>
        <v>1798.8787688138218</v>
      </c>
      <c r="K5" s="20">
        <f t="shared" si="0"/>
        <v>1774.431011953734</v>
      </c>
      <c r="L5" s="20">
        <f t="shared" si="0"/>
        <v>1751.2651599477326</v>
      </c>
      <c r="M5" s="20">
        <f t="shared" si="0"/>
        <v>1729.0149542660795</v>
      </c>
      <c r="N5" s="20">
        <f t="shared" si="0"/>
        <v>1709.4201229250352</v>
      </c>
      <c r="O5" s="20">
        <f t="shared" si="0"/>
        <v>1691.9312781299909</v>
      </c>
      <c r="P5" s="20">
        <f t="shared" si="0"/>
        <v>1677.3725015728596</v>
      </c>
      <c r="Q5" s="20">
        <f t="shared" si="0"/>
        <v>1659.7920921453806</v>
      </c>
    </row>
    <row r="7" spans="1:17">
      <c r="B7" s="4" t="s">
        <v>29</v>
      </c>
      <c r="Q7" s="12" t="s">
        <v>31</v>
      </c>
    </row>
    <row r="8" spans="1:17">
      <c r="B8" s="6" t="s">
        <v>25</v>
      </c>
      <c r="C8" s="7">
        <v>851</v>
      </c>
      <c r="D8" s="7">
        <f>(F8-C8)*1/3+C8</f>
        <v>884</v>
      </c>
      <c r="E8" s="7">
        <f>(F8-C8)*2/3+C8</f>
        <v>917</v>
      </c>
      <c r="F8" s="7">
        <v>950</v>
      </c>
      <c r="G8" s="44">
        <f>F8*'③個票（参考 人口減少率）'!Q9</f>
        <v>938.91980835309494</v>
      </c>
      <c r="H8" s="7">
        <f>G8*'③個票（参考 人口減少率）'!Q10</f>
        <v>927.24193001984224</v>
      </c>
      <c r="I8" s="7">
        <f>H8*'③個票（参考 人口減少率）'!Q11</f>
        <v>915.05831679814162</v>
      </c>
      <c r="J8" s="7">
        <f>I8*'③個票（参考 人口減少率）'!Q12</f>
        <v>903.24251076803955</v>
      </c>
      <c r="K8" s="7">
        <f>J8*'③個票（参考 人口減少率）'!Q13</f>
        <v>890.96694574843934</v>
      </c>
      <c r="L8" s="44">
        <f>K8*'③個票（参考 人口減少率）'!Q14</f>
        <v>879.33504331413644</v>
      </c>
      <c r="M8" s="7">
        <f>L8*'③個票（参考 人口減少率）'!Q15</f>
        <v>868.16289986933168</v>
      </c>
      <c r="N8" s="7">
        <f>M8*'③個票（参考 人口減少率）'!Q16</f>
        <v>858.32405749407155</v>
      </c>
      <c r="O8" s="7">
        <f>N8*'③個票（参考 人口減少率）'!Q17</f>
        <v>849.54266079465708</v>
      </c>
      <c r="P8" s="7">
        <f>O8*'③個票（参考 人口減少率）'!Q18</f>
        <v>842.23249286163673</v>
      </c>
      <c r="Q8" s="44">
        <f>P8*'③個票（参考 人口減少率）'!Q19</f>
        <v>833.40512026327247</v>
      </c>
    </row>
    <row r="9" spans="1:17">
      <c r="B9" s="6" t="s">
        <v>26</v>
      </c>
      <c r="C9" s="7">
        <v>842</v>
      </c>
      <c r="D9" s="7">
        <f>(F9-C9)*1/3+C9</f>
        <v>875.33333333333337</v>
      </c>
      <c r="E9" s="7">
        <f>(F9-C9)*2/3+C9</f>
        <v>908.66666666666663</v>
      </c>
      <c r="F9" s="7">
        <v>942</v>
      </c>
      <c r="G9" s="44">
        <f>F9*'③個票（参考 人口減少率）'!Q9</f>
        <v>931.01311523012157</v>
      </c>
      <c r="H9" s="7">
        <f>G9*'③個票（参考 人口減少率）'!Q10</f>
        <v>919.43357692493839</v>
      </c>
      <c r="I9" s="7">
        <f>H9*'③個票（参考 人口減少率）'!Q11</f>
        <v>907.35256255142042</v>
      </c>
      <c r="J9" s="7">
        <f>I9*'③個票（参考 人口減少率）'!Q12</f>
        <v>895.63625804578237</v>
      </c>
      <c r="K9" s="7">
        <f>J9*'③個票（参考 人口減少率）'!Q13</f>
        <v>883.46406620529456</v>
      </c>
      <c r="L9" s="44">
        <f>K9*'③個票（参考 人口減少率）'!Q14</f>
        <v>871.9301166335963</v>
      </c>
      <c r="M9" s="7">
        <f>L9*'③個票（参考 人口減少率）'!Q15</f>
        <v>860.8520543967478</v>
      </c>
      <c r="N9" s="7">
        <f>M9*'③個票（参考 人口減少率）'!Q16</f>
        <v>851.09606543096356</v>
      </c>
      <c r="O9" s="7">
        <f>N9*'③個票（参考 人口減少率）'!Q17</f>
        <v>842.38861733533372</v>
      </c>
      <c r="P9" s="7">
        <f>O9*'③個票（参考 人口減少率）'!Q18</f>
        <v>835.140008711223</v>
      </c>
      <c r="Q9" s="44">
        <f>P9*'③個票（参考 人口減少率）'!Q19</f>
        <v>826.38697188210813</v>
      </c>
    </row>
    <row r="10" spans="1:17">
      <c r="B10" s="6" t="s">
        <v>27</v>
      </c>
      <c r="C10" s="7">
        <v>0</v>
      </c>
      <c r="D10" s="7">
        <v>0</v>
      </c>
      <c r="E10" s="7">
        <v>0</v>
      </c>
      <c r="F10" s="7">
        <v>0</v>
      </c>
      <c r="G10" s="7">
        <v>0</v>
      </c>
      <c r="H10" s="7">
        <v>0</v>
      </c>
      <c r="I10" s="7">
        <v>0</v>
      </c>
      <c r="J10" s="7">
        <v>0</v>
      </c>
      <c r="K10" s="7">
        <v>0</v>
      </c>
      <c r="L10" s="7">
        <v>0</v>
      </c>
      <c r="M10" s="7">
        <v>0</v>
      </c>
      <c r="N10" s="7">
        <v>0</v>
      </c>
      <c r="O10" s="7">
        <v>0</v>
      </c>
      <c r="P10" s="7">
        <v>0</v>
      </c>
      <c r="Q10" s="7">
        <v>0</v>
      </c>
    </row>
    <row r="11" spans="1:17">
      <c r="B11" s="6" t="s">
        <v>28</v>
      </c>
      <c r="C11" s="7">
        <v>0</v>
      </c>
      <c r="D11" s="7">
        <v>0</v>
      </c>
      <c r="E11" s="7">
        <v>0</v>
      </c>
      <c r="F11" s="7">
        <v>0</v>
      </c>
      <c r="G11" s="7">
        <v>0</v>
      </c>
      <c r="H11" s="7">
        <v>0</v>
      </c>
      <c r="I11" s="7">
        <v>0</v>
      </c>
      <c r="J11" s="7">
        <v>0</v>
      </c>
      <c r="K11" s="7">
        <v>0</v>
      </c>
      <c r="L11" s="7">
        <v>0</v>
      </c>
      <c r="M11" s="7">
        <v>0</v>
      </c>
      <c r="N11" s="7">
        <v>0</v>
      </c>
      <c r="O11" s="7">
        <v>0</v>
      </c>
      <c r="P11" s="7">
        <v>0</v>
      </c>
      <c r="Q11" s="7">
        <v>0</v>
      </c>
    </row>
    <row r="12" spans="1:17">
      <c r="C12" s="11">
        <f>SUM(C8:C11)</f>
        <v>1693</v>
      </c>
      <c r="D12" s="11">
        <f>SUM(D8:D11)</f>
        <v>1759.3333333333335</v>
      </c>
      <c r="E12" s="11">
        <f t="shared" ref="E12:Q12" si="1">SUM(E8:E11)</f>
        <v>1825.6666666666665</v>
      </c>
      <c r="F12" s="11">
        <f t="shared" si="1"/>
        <v>1892</v>
      </c>
      <c r="G12" s="11">
        <f t="shared" si="1"/>
        <v>1869.9329235832165</v>
      </c>
      <c r="H12" s="11">
        <f t="shared" si="1"/>
        <v>1846.6755069447806</v>
      </c>
      <c r="I12" s="11">
        <f t="shared" si="1"/>
        <v>1822.410879349562</v>
      </c>
      <c r="J12" s="11">
        <f t="shared" si="1"/>
        <v>1798.8787688138218</v>
      </c>
      <c r="K12" s="11">
        <f t="shared" si="1"/>
        <v>1774.431011953734</v>
      </c>
      <c r="L12" s="11">
        <f t="shared" si="1"/>
        <v>1751.2651599477326</v>
      </c>
      <c r="M12" s="11">
        <f t="shared" si="1"/>
        <v>1729.0149542660795</v>
      </c>
      <c r="N12" s="11">
        <f t="shared" si="1"/>
        <v>1709.4201229250352</v>
      </c>
      <c r="O12" s="11">
        <f t="shared" si="1"/>
        <v>1691.9312781299909</v>
      </c>
      <c r="P12" s="11">
        <f t="shared" si="1"/>
        <v>1677.3725015728596</v>
      </c>
      <c r="Q12" s="11">
        <f t="shared" si="1"/>
        <v>1659.7920921453806</v>
      </c>
    </row>
    <row r="35" spans="2:2">
      <c r="B35" s="162"/>
    </row>
    <row r="36" spans="2:2">
      <c r="B36" s="162"/>
    </row>
    <row r="37" spans="2:2">
      <c r="B37" s="162"/>
    </row>
    <row r="38" spans="2:2">
      <c r="B38" s="162"/>
    </row>
  </sheetData>
  <phoneticPr fontId="1"/>
  <pageMargins left="0.51181102362204722" right="0.51181102362204722" top="0.74803149606299213" bottom="0.74803149606299213" header="0.31496062992125984" footer="0.31496062992125984"/>
  <pageSetup paperSize="9" scale="85" orientation="landscape" horizontalDpi="300" verticalDpi="300" r:id="rId1"/>
  <drawing r:id="rId2"/>
</worksheet>
</file>

<file path=xl/worksheets/sheet15.xml><?xml version="1.0" encoding="utf-8"?>
<worksheet xmlns="http://schemas.openxmlformats.org/spreadsheetml/2006/main" xmlns:r="http://schemas.openxmlformats.org/officeDocument/2006/relationships">
  <dimension ref="A2:Q12"/>
  <sheetViews>
    <sheetView workbookViewId="0">
      <selection activeCell="Q8" sqref="Q8:Q9"/>
    </sheetView>
  </sheetViews>
  <sheetFormatPr defaultRowHeight="11.25"/>
  <cols>
    <col min="1" max="1" width="1.625" style="4" customWidth="1"/>
    <col min="2" max="2" width="12.875" style="4" customWidth="1"/>
    <col min="3" max="16384" width="9" style="4"/>
  </cols>
  <sheetData>
    <row r="2" spans="1:17" ht="12">
      <c r="A2" s="13" t="s">
        <v>119</v>
      </c>
    </row>
    <row r="4" spans="1:17" ht="22.5">
      <c r="B4" s="6"/>
      <c r="C4" s="3" t="s">
        <v>0</v>
      </c>
      <c r="D4" s="3" t="s">
        <v>1</v>
      </c>
      <c r="E4" s="3" t="s">
        <v>2</v>
      </c>
      <c r="F4" s="3" t="s">
        <v>3</v>
      </c>
      <c r="G4" s="3" t="s">
        <v>4</v>
      </c>
      <c r="H4" s="3" t="s">
        <v>5</v>
      </c>
      <c r="I4" s="3" t="s">
        <v>6</v>
      </c>
      <c r="J4" s="3" t="s">
        <v>7</v>
      </c>
      <c r="K4" s="3" t="s">
        <v>8</v>
      </c>
      <c r="L4" s="3" t="s">
        <v>9</v>
      </c>
      <c r="M4" s="3" t="s">
        <v>10</v>
      </c>
      <c r="N4" s="3" t="s">
        <v>11</v>
      </c>
      <c r="O4" s="3" t="s">
        <v>12</v>
      </c>
      <c r="P4" s="3" t="s">
        <v>13</v>
      </c>
      <c r="Q4" s="3" t="s">
        <v>14</v>
      </c>
    </row>
    <row r="5" spans="1:17">
      <c r="B5" s="6" t="s">
        <v>19</v>
      </c>
      <c r="C5" s="20">
        <f t="shared" ref="C5:Q5" si="0">C12</f>
        <v>1198</v>
      </c>
      <c r="D5" s="20">
        <f t="shared" si="0"/>
        <v>1185.8406922357344</v>
      </c>
      <c r="E5" s="20">
        <f t="shared" si="0"/>
        <v>1172.0564078578111</v>
      </c>
      <c r="F5" s="20">
        <f t="shared" si="0"/>
        <v>1157.8238540692237</v>
      </c>
      <c r="G5" s="20">
        <f t="shared" si="0"/>
        <v>1144.3197380729655</v>
      </c>
      <c r="H5" s="20">
        <f t="shared" si="0"/>
        <v>1130.0871842843781</v>
      </c>
      <c r="I5" s="20">
        <f t="shared" si="0"/>
        <v>1115.2382600561273</v>
      </c>
      <c r="J5" s="20">
        <f t="shared" si="0"/>
        <v>1100.8376052385408</v>
      </c>
      <c r="K5" s="20">
        <f t="shared" si="0"/>
        <v>1085.8766136576241</v>
      </c>
      <c r="L5" s="20">
        <f t="shared" si="0"/>
        <v>1071.7000935453696</v>
      </c>
      <c r="M5" s="20">
        <f t="shared" si="0"/>
        <v>1058.0839101964452</v>
      </c>
      <c r="N5" s="20">
        <f t="shared" si="0"/>
        <v>1046.0927034611786</v>
      </c>
      <c r="O5" s="20">
        <f t="shared" si="0"/>
        <v>1035.3902712815716</v>
      </c>
      <c r="P5" s="20">
        <f t="shared" si="0"/>
        <v>1026.4809167446213</v>
      </c>
      <c r="Q5" s="20">
        <f t="shared" si="0"/>
        <v>1015.7224508886811</v>
      </c>
    </row>
    <row r="7" spans="1:17">
      <c r="B7" s="4" t="s">
        <v>29</v>
      </c>
      <c r="Q7" s="12" t="s">
        <v>31</v>
      </c>
    </row>
    <row r="8" spans="1:17">
      <c r="B8" s="6" t="s">
        <v>25</v>
      </c>
      <c r="C8" s="7">
        <v>599</v>
      </c>
      <c r="D8" s="7">
        <f>C8*'③個票（参考 人口減少率）'!Q6</f>
        <v>592.92034611786721</v>
      </c>
      <c r="E8" s="7">
        <f>D8*'③個票（参考 人口減少率）'!Q7</f>
        <v>586.02820392890555</v>
      </c>
      <c r="F8" s="7">
        <f>E8*'③個票（参考 人口減少率）'!Q8</f>
        <v>578.91192703461184</v>
      </c>
      <c r="G8" s="44">
        <f>F8*'③個票（参考 人口減少率）'!Q9</f>
        <v>572.15986903648275</v>
      </c>
      <c r="H8" s="7">
        <f>G8*'③個票（参考 人口減少率）'!Q10</f>
        <v>565.04359214218903</v>
      </c>
      <c r="I8" s="54">
        <f>H8*'③個票（参考 人口減少率）'!Q11</f>
        <v>557.61913002806364</v>
      </c>
      <c r="J8" s="7">
        <f>I8*'③個票（参考 人口減少率）'!Q12</f>
        <v>550.41880261927042</v>
      </c>
      <c r="K8" s="7">
        <f>J8*'③個票（参考 人口減少率）'!Q13</f>
        <v>542.93830682881207</v>
      </c>
      <c r="L8" s="44">
        <f>K8*'③個票（参考 人口減少率）'!Q14</f>
        <v>535.85004677268478</v>
      </c>
      <c r="M8" s="7">
        <f>L8*'③個票（参考 人口減少率）'!Q15</f>
        <v>529.04195509822262</v>
      </c>
      <c r="N8" s="7">
        <f>M8*'③個票（参考 人口減少率）'!Q16</f>
        <v>523.04635173058932</v>
      </c>
      <c r="O8" s="7">
        <f>N8*'③個票（参考 人口減少率）'!Q17</f>
        <v>517.69513564078579</v>
      </c>
      <c r="P8" s="7">
        <f>O8*'③個票（参考 人口減少率）'!Q18</f>
        <v>513.24045837231063</v>
      </c>
      <c r="Q8" s="44">
        <f>P8*'③個票（参考 人口減少率）'!Q19</f>
        <v>507.86122544434056</v>
      </c>
    </row>
    <row r="9" spans="1:17">
      <c r="B9" s="6" t="s">
        <v>26</v>
      </c>
      <c r="C9" s="7">
        <v>599</v>
      </c>
      <c r="D9" s="7">
        <f>C9*'③個票（参考 人口減少率）'!Q6</f>
        <v>592.92034611786721</v>
      </c>
      <c r="E9" s="7">
        <f>D9*'③個票（参考 人口減少率）'!Q7</f>
        <v>586.02820392890555</v>
      </c>
      <c r="F9" s="7">
        <f>E9*'③個票（参考 人口減少率）'!Q8</f>
        <v>578.91192703461184</v>
      </c>
      <c r="G9" s="44">
        <f>F9*'③個票（参考 人口減少率）'!Q9</f>
        <v>572.15986903648275</v>
      </c>
      <c r="H9" s="7">
        <f>G9*'③個票（参考 人口減少率）'!Q10</f>
        <v>565.04359214218903</v>
      </c>
      <c r="I9" s="54">
        <f>H9*'③個票（参考 人口減少率）'!Q11</f>
        <v>557.61913002806364</v>
      </c>
      <c r="J9" s="7">
        <f>I9*'③個票（参考 人口減少率）'!Q12</f>
        <v>550.41880261927042</v>
      </c>
      <c r="K9" s="7">
        <f>J9*'③個票（参考 人口減少率）'!Q13</f>
        <v>542.93830682881207</v>
      </c>
      <c r="L9" s="44">
        <f>K9*'③個票（参考 人口減少率）'!Q14</f>
        <v>535.85004677268478</v>
      </c>
      <c r="M9" s="7">
        <f>L9*'③個票（参考 人口減少率）'!Q15</f>
        <v>529.04195509822262</v>
      </c>
      <c r="N9" s="7">
        <f>M9*'③個票（参考 人口減少率）'!Q16</f>
        <v>523.04635173058932</v>
      </c>
      <c r="O9" s="7">
        <f>N9*'③個票（参考 人口減少率）'!Q17</f>
        <v>517.69513564078579</v>
      </c>
      <c r="P9" s="7">
        <f>O9*'③個票（参考 人口減少率）'!Q18</f>
        <v>513.24045837231063</v>
      </c>
      <c r="Q9" s="44">
        <f>P9*'③個票（参考 人口減少率）'!Q19</f>
        <v>507.86122544434056</v>
      </c>
    </row>
    <row r="10" spans="1:17">
      <c r="B10" s="6" t="s">
        <v>27</v>
      </c>
      <c r="C10" s="7">
        <v>0</v>
      </c>
      <c r="D10" s="7">
        <v>0</v>
      </c>
      <c r="E10" s="7">
        <v>0</v>
      </c>
      <c r="F10" s="7">
        <v>0</v>
      </c>
      <c r="G10" s="7">
        <v>0</v>
      </c>
      <c r="H10" s="7">
        <v>0</v>
      </c>
      <c r="I10" s="7">
        <v>0</v>
      </c>
      <c r="J10" s="7">
        <v>0</v>
      </c>
      <c r="K10" s="7">
        <v>0</v>
      </c>
      <c r="L10" s="7">
        <v>0</v>
      </c>
      <c r="M10" s="7">
        <v>0</v>
      </c>
      <c r="N10" s="7">
        <v>0</v>
      </c>
      <c r="O10" s="7">
        <v>0</v>
      </c>
      <c r="P10" s="7">
        <v>0</v>
      </c>
      <c r="Q10" s="7">
        <v>0</v>
      </c>
    </row>
    <row r="11" spans="1:17">
      <c r="B11" s="6" t="s">
        <v>28</v>
      </c>
      <c r="C11" s="7">
        <v>0</v>
      </c>
      <c r="D11" s="7">
        <v>0</v>
      </c>
      <c r="E11" s="7">
        <v>0</v>
      </c>
      <c r="F11" s="7">
        <v>0</v>
      </c>
      <c r="G11" s="7">
        <v>0</v>
      </c>
      <c r="H11" s="7">
        <v>0</v>
      </c>
      <c r="I11" s="7">
        <v>0</v>
      </c>
      <c r="J11" s="7">
        <v>0</v>
      </c>
      <c r="K11" s="7">
        <v>0</v>
      </c>
      <c r="L11" s="7">
        <v>0</v>
      </c>
      <c r="M11" s="7">
        <v>0</v>
      </c>
      <c r="N11" s="7">
        <v>0</v>
      </c>
      <c r="O11" s="7">
        <v>0</v>
      </c>
      <c r="P11" s="7">
        <v>0</v>
      </c>
      <c r="Q11" s="7">
        <v>0</v>
      </c>
    </row>
    <row r="12" spans="1:17">
      <c r="C12" s="11">
        <f>SUM(C8:C11)</f>
        <v>1198</v>
      </c>
      <c r="D12" s="11">
        <f>SUM(D8:D11)</f>
        <v>1185.8406922357344</v>
      </c>
      <c r="E12" s="11">
        <f t="shared" ref="E12:Q12" si="1">SUM(E8:E11)</f>
        <v>1172.0564078578111</v>
      </c>
      <c r="F12" s="11">
        <f t="shared" si="1"/>
        <v>1157.8238540692237</v>
      </c>
      <c r="G12" s="11">
        <f t="shared" si="1"/>
        <v>1144.3197380729655</v>
      </c>
      <c r="H12" s="11">
        <f t="shared" si="1"/>
        <v>1130.0871842843781</v>
      </c>
      <c r="I12" s="11">
        <f t="shared" si="1"/>
        <v>1115.2382600561273</v>
      </c>
      <c r="J12" s="11">
        <f t="shared" si="1"/>
        <v>1100.8376052385408</v>
      </c>
      <c r="K12" s="11">
        <f t="shared" si="1"/>
        <v>1085.8766136576241</v>
      </c>
      <c r="L12" s="11">
        <f t="shared" si="1"/>
        <v>1071.7000935453696</v>
      </c>
      <c r="M12" s="11">
        <f t="shared" si="1"/>
        <v>1058.0839101964452</v>
      </c>
      <c r="N12" s="11">
        <f t="shared" si="1"/>
        <v>1046.0927034611786</v>
      </c>
      <c r="O12" s="11">
        <f t="shared" si="1"/>
        <v>1035.3902712815716</v>
      </c>
      <c r="P12" s="11">
        <f t="shared" si="1"/>
        <v>1026.4809167446213</v>
      </c>
      <c r="Q12" s="11">
        <f t="shared" si="1"/>
        <v>1015.7224508886811</v>
      </c>
    </row>
  </sheetData>
  <phoneticPr fontId="1"/>
  <pageMargins left="0.51181102362204722" right="0.51181102362204722" top="0.74803149606299213" bottom="0.74803149606299213" header="0.31496062992125984" footer="0.31496062992125984"/>
  <pageSetup paperSize="9" scale="85" orientation="landscape" horizontalDpi="300" verticalDpi="300" r:id="rId1"/>
  <drawing r:id="rId2"/>
</worksheet>
</file>

<file path=xl/worksheets/sheet16.xml><?xml version="1.0" encoding="utf-8"?>
<worksheet xmlns="http://schemas.openxmlformats.org/spreadsheetml/2006/main" xmlns:r="http://schemas.openxmlformats.org/officeDocument/2006/relationships">
  <dimension ref="A2:F18"/>
  <sheetViews>
    <sheetView workbookViewId="0">
      <selection activeCell="J7" sqref="J7"/>
    </sheetView>
  </sheetViews>
  <sheetFormatPr defaultRowHeight="11.25"/>
  <cols>
    <col min="1" max="1" width="1.625" style="4" customWidth="1"/>
    <col min="2" max="2" width="12.875" style="4" customWidth="1"/>
    <col min="3" max="16384" width="9" style="4"/>
  </cols>
  <sheetData>
    <row r="2" spans="1:6" ht="12">
      <c r="A2" s="13" t="s">
        <v>32</v>
      </c>
    </row>
    <row r="4" spans="1:6" ht="22.5">
      <c r="B4" s="6"/>
      <c r="C4" s="3" t="s">
        <v>0</v>
      </c>
      <c r="D4" s="3" t="s">
        <v>4</v>
      </c>
      <c r="E4" s="3" t="s">
        <v>9</v>
      </c>
      <c r="F4" s="3" t="s">
        <v>14</v>
      </c>
    </row>
    <row r="5" spans="1:6">
      <c r="A5" s="4" t="s">
        <v>20</v>
      </c>
      <c r="B5" s="6" t="s">
        <v>15</v>
      </c>
      <c r="C5" s="7">
        <v>311015.43</v>
      </c>
      <c r="D5" s="7">
        <v>311108.68800000002</v>
      </c>
      <c r="E5" s="7">
        <v>315202.71419999999</v>
      </c>
      <c r="F5" s="7">
        <v>305671.74660000001</v>
      </c>
    </row>
    <row r="6" spans="1:6">
      <c r="A6" s="4" t="s">
        <v>21</v>
      </c>
      <c r="B6" s="6" t="s">
        <v>16</v>
      </c>
      <c r="C6" s="7">
        <v>244400</v>
      </c>
      <c r="D6" s="7">
        <v>244400</v>
      </c>
      <c r="E6" s="7">
        <v>244400</v>
      </c>
      <c r="F6" s="7">
        <v>244400</v>
      </c>
    </row>
    <row r="7" spans="1:6">
      <c r="A7" s="4" t="s">
        <v>22</v>
      </c>
      <c r="B7" s="6" t="s">
        <v>17</v>
      </c>
      <c r="C7" s="6">
        <v>10</v>
      </c>
      <c r="D7" s="6">
        <v>10</v>
      </c>
      <c r="E7" s="6">
        <v>10</v>
      </c>
      <c r="F7" s="6">
        <v>10</v>
      </c>
    </row>
    <row r="8" spans="1:6">
      <c r="A8" s="4" t="s">
        <v>23</v>
      </c>
      <c r="B8" s="6" t="s">
        <v>18</v>
      </c>
      <c r="C8" s="8">
        <v>0.5</v>
      </c>
      <c r="D8" s="8">
        <v>0.5</v>
      </c>
      <c r="E8" s="8">
        <v>0.5</v>
      </c>
      <c r="F8" s="8">
        <v>0.5</v>
      </c>
    </row>
    <row r="9" spans="1:6">
      <c r="B9" s="9"/>
      <c r="C9" s="10"/>
      <c r="D9" s="10"/>
      <c r="E9" s="10"/>
      <c r="F9" s="10"/>
    </row>
    <row r="10" spans="1:6">
      <c r="B10" s="4" t="s">
        <v>24</v>
      </c>
      <c r="F10" s="12" t="s">
        <v>30</v>
      </c>
    </row>
    <row r="11" spans="1:6">
      <c r="B11" s="6" t="s">
        <v>19</v>
      </c>
      <c r="C11" s="7"/>
      <c r="D11" s="7">
        <f t="shared" ref="D11:F11" si="0">D5*D6*D7*D8/1000</f>
        <v>380174816.73600006</v>
      </c>
      <c r="E11" s="7">
        <f t="shared" si="0"/>
        <v>385177716.75239998</v>
      </c>
      <c r="F11" s="7">
        <f t="shared" si="0"/>
        <v>373530874.34520006</v>
      </c>
    </row>
    <row r="13" spans="1:6">
      <c r="B13" s="4" t="s">
        <v>29</v>
      </c>
      <c r="F13" s="12" t="s">
        <v>31</v>
      </c>
    </row>
    <row r="14" spans="1:6">
      <c r="B14" s="6" t="s">
        <v>25</v>
      </c>
      <c r="C14" s="7">
        <v>180</v>
      </c>
      <c r="D14" s="44">
        <f t="shared" ref="D14:F14" si="1">ROUND(D11/100000,0)*180/3423</f>
        <v>199.9298860648554</v>
      </c>
      <c r="E14" s="44">
        <f t="shared" si="1"/>
        <v>202.55915863277826</v>
      </c>
      <c r="F14" s="44">
        <f t="shared" si="1"/>
        <v>196.40666082383873</v>
      </c>
    </row>
    <row r="15" spans="1:6">
      <c r="B15" s="6" t="s">
        <v>26</v>
      </c>
      <c r="C15" s="7">
        <v>55</v>
      </c>
      <c r="D15" s="44">
        <f t="shared" ref="D15:F15" si="2">ROUND(D11/100000,0)*55/3423</f>
        <v>61.089687408705814</v>
      </c>
      <c r="E15" s="44">
        <f t="shared" si="2"/>
        <v>61.893076248904471</v>
      </c>
      <c r="F15" s="44">
        <f t="shared" si="2"/>
        <v>60.013146362839613</v>
      </c>
    </row>
    <row r="16" spans="1:6">
      <c r="B16" s="6" t="s">
        <v>27</v>
      </c>
      <c r="C16" s="7">
        <v>1594</v>
      </c>
      <c r="D16" s="44">
        <f t="shared" ref="D16:F16" si="3">ROUND(D11/100000,0)*1594/3423</f>
        <v>1770.4902132632194</v>
      </c>
      <c r="E16" s="44">
        <f t="shared" si="3"/>
        <v>1793.7738825591587</v>
      </c>
      <c r="F16" s="44">
        <f t="shared" si="3"/>
        <v>1739.2900964066607</v>
      </c>
    </row>
    <row r="17" spans="2:6">
      <c r="B17" s="6" t="s">
        <v>28</v>
      </c>
      <c r="C17" s="7">
        <v>1594</v>
      </c>
      <c r="D17" s="44">
        <f t="shared" ref="D17:F17" si="4">ROUND(D11/100000,0)*1594/3423</f>
        <v>1770.4902132632194</v>
      </c>
      <c r="E17" s="44">
        <f t="shared" si="4"/>
        <v>1793.7738825591587</v>
      </c>
      <c r="F17" s="44">
        <f t="shared" si="4"/>
        <v>1739.2900964066607</v>
      </c>
    </row>
    <row r="18" spans="2:6">
      <c r="C18" s="11">
        <f>SUM(C14:C17)</f>
        <v>3423</v>
      </c>
      <c r="D18" s="11">
        <f t="shared" ref="D18:F18" si="5">SUM(D14:D17)</f>
        <v>3802</v>
      </c>
      <c r="E18" s="11">
        <f t="shared" si="5"/>
        <v>3852</v>
      </c>
      <c r="F18" s="11">
        <f t="shared" si="5"/>
        <v>3735</v>
      </c>
    </row>
  </sheetData>
  <phoneticPr fontId="1"/>
  <pageMargins left="0.51181102362204722" right="0.51181102362204722" top="0.74803149606299213" bottom="0.74803149606299213" header="0.31496062992125984" footer="0.31496062992125984"/>
  <pageSetup paperSize="9" scale="90" orientation="landscape" horizontalDpi="300" verticalDpi="300" r:id="rId1"/>
  <drawing r:id="rId2"/>
</worksheet>
</file>

<file path=xl/worksheets/sheet17.xml><?xml version="1.0" encoding="utf-8"?>
<worksheet xmlns="http://schemas.openxmlformats.org/spreadsheetml/2006/main" xmlns:r="http://schemas.openxmlformats.org/officeDocument/2006/relationships">
  <dimension ref="A2:F16"/>
  <sheetViews>
    <sheetView workbookViewId="0">
      <selection activeCell="J8" sqref="J8"/>
    </sheetView>
  </sheetViews>
  <sheetFormatPr defaultRowHeight="11.25"/>
  <cols>
    <col min="1" max="1" width="1.625" style="4" customWidth="1"/>
    <col min="2" max="2" width="12.875" style="4" customWidth="1"/>
    <col min="3" max="16384" width="9" style="4"/>
  </cols>
  <sheetData>
    <row r="2" spans="1:6" ht="12">
      <c r="A2" s="13" t="s">
        <v>33</v>
      </c>
    </row>
    <row r="4" spans="1:6" ht="22.5">
      <c r="B4" s="6"/>
      <c r="C4" s="3" t="s">
        <v>0</v>
      </c>
      <c r="D4" s="3" t="s">
        <v>4</v>
      </c>
      <c r="E4" s="3" t="s">
        <v>9</v>
      </c>
      <c r="F4" s="3" t="s">
        <v>14</v>
      </c>
    </row>
    <row r="5" spans="1:6">
      <c r="A5" s="4" t="s">
        <v>20</v>
      </c>
      <c r="B5" s="6" t="s">
        <v>34</v>
      </c>
      <c r="C5" s="7">
        <v>194629.63283355662</v>
      </c>
      <c r="D5" s="7">
        <v>194543.043895332</v>
      </c>
      <c r="E5" s="7">
        <v>197258.79370040941</v>
      </c>
      <c r="F5" s="7">
        <v>191231.80482210428</v>
      </c>
    </row>
    <row r="6" spans="1:6">
      <c r="A6" s="4" t="s">
        <v>21</v>
      </c>
      <c r="B6" s="6" t="s">
        <v>35</v>
      </c>
      <c r="C6" s="7">
        <v>428706</v>
      </c>
      <c r="D6" s="7">
        <v>428706</v>
      </c>
      <c r="E6" s="7">
        <v>428706</v>
      </c>
      <c r="F6" s="7">
        <v>428706</v>
      </c>
    </row>
    <row r="7" spans="1:6">
      <c r="B7" s="9"/>
      <c r="C7" s="10"/>
      <c r="D7" s="10"/>
      <c r="E7" s="10"/>
      <c r="F7" s="10"/>
    </row>
    <row r="8" spans="1:6">
      <c r="B8" s="4" t="s">
        <v>122</v>
      </c>
      <c r="F8" s="12" t="s">
        <v>30</v>
      </c>
    </row>
    <row r="9" spans="1:6">
      <c r="B9" s="6" t="s">
        <v>19</v>
      </c>
      <c r="C9" s="7">
        <f>C5*C6/1000</f>
        <v>83438891.373542726</v>
      </c>
      <c r="D9" s="7">
        <f t="shared" ref="D9:F9" si="0">D5*D6/1000</f>
        <v>83401770.176192194</v>
      </c>
      <c r="E9" s="7">
        <f t="shared" si="0"/>
        <v>84566028.412127718</v>
      </c>
      <c r="F9" s="7">
        <f t="shared" si="0"/>
        <v>81982222.118065029</v>
      </c>
    </row>
    <row r="11" spans="1:6">
      <c r="B11" s="4" t="s">
        <v>29</v>
      </c>
      <c r="F11" s="12" t="s">
        <v>31</v>
      </c>
    </row>
    <row r="12" spans="1:6">
      <c r="B12" s="6" t="s">
        <v>25</v>
      </c>
      <c r="C12" s="44">
        <v>74.187228669207997</v>
      </c>
      <c r="D12" s="44">
        <f t="shared" ref="D12:F12" si="1">D$9/100000*$C12/$C$16</f>
        <v>74.154223451725045</v>
      </c>
      <c r="E12" s="44">
        <f>E$9/100000*$C12/$C$16</f>
        <v>75.189389314520113</v>
      </c>
      <c r="F12" s="44">
        <f t="shared" si="1"/>
        <v>72.892074175031723</v>
      </c>
    </row>
    <row r="13" spans="1:6">
      <c r="B13" s="6" t="s">
        <v>26</v>
      </c>
      <c r="C13" s="44">
        <v>0</v>
      </c>
      <c r="D13" s="44">
        <f t="shared" ref="D13:F15" si="2">D$9/100000*$C13/$C$16</f>
        <v>0</v>
      </c>
      <c r="E13" s="44">
        <f t="shared" si="2"/>
        <v>0</v>
      </c>
      <c r="F13" s="44">
        <f t="shared" si="2"/>
        <v>0</v>
      </c>
    </row>
    <row r="14" spans="1:6">
      <c r="B14" s="6" t="s">
        <v>27</v>
      </c>
      <c r="C14" s="44">
        <v>398.61122776463799</v>
      </c>
      <c r="D14" s="44">
        <f t="shared" si="2"/>
        <v>398.43388928604105</v>
      </c>
      <c r="E14" s="44">
        <f t="shared" si="2"/>
        <v>403.99588078930435</v>
      </c>
      <c r="F14" s="44">
        <f t="shared" si="2"/>
        <v>391.65230596193186</v>
      </c>
    </row>
    <row r="15" spans="1:6">
      <c r="B15" s="6" t="s">
        <v>28</v>
      </c>
      <c r="C15" s="44">
        <v>361.59045730158198</v>
      </c>
      <c r="D15" s="44">
        <f t="shared" si="2"/>
        <v>361.42958902415631</v>
      </c>
      <c r="E15" s="44">
        <f t="shared" si="2"/>
        <v>366.47501401745325</v>
      </c>
      <c r="F15" s="44">
        <f t="shared" si="2"/>
        <v>355.27784104368726</v>
      </c>
    </row>
    <row r="16" spans="1:6">
      <c r="C16" s="11">
        <v>834.38891373542742</v>
      </c>
      <c r="D16" s="11">
        <f t="shared" ref="D16:F16" si="3">SUM(D12:D15)</f>
        <v>834.01770176192235</v>
      </c>
      <c r="E16" s="11">
        <f t="shared" si="3"/>
        <v>845.66028412127775</v>
      </c>
      <c r="F16" s="11">
        <f t="shared" si="3"/>
        <v>819.82222118065079</v>
      </c>
    </row>
  </sheetData>
  <phoneticPr fontId="1"/>
  <pageMargins left="0.51181102362204722" right="0.51181102362204722" top="0.74803149606299213" bottom="0.74803149606299213" header="0.31496062992125984" footer="0.31496062992125984"/>
  <pageSetup paperSize="9" scale="90" orientation="landscape" horizontalDpi="300" verticalDpi="300" r:id="rId1"/>
  <drawing r:id="rId2"/>
</worksheet>
</file>

<file path=xl/worksheets/sheet18.xml><?xml version="1.0" encoding="utf-8"?>
<worksheet xmlns="http://schemas.openxmlformats.org/spreadsheetml/2006/main" xmlns:r="http://schemas.openxmlformats.org/officeDocument/2006/relationships">
  <dimension ref="A2:R22"/>
  <sheetViews>
    <sheetView workbookViewId="0">
      <selection activeCell="E15" sqref="E15"/>
    </sheetView>
  </sheetViews>
  <sheetFormatPr defaultRowHeight="11.25"/>
  <cols>
    <col min="1" max="1" width="1.625" style="4" customWidth="1"/>
    <col min="2" max="2" width="12.875" style="4" customWidth="1"/>
    <col min="3" max="3" width="9.75" style="4" bestFit="1" customWidth="1"/>
    <col min="4" max="17" width="9" style="4"/>
    <col min="18" max="18" width="2.125" style="4" customWidth="1"/>
    <col min="19" max="16384" width="9" style="4"/>
  </cols>
  <sheetData>
    <row r="2" spans="1:7" ht="12">
      <c r="A2" s="13" t="s">
        <v>42</v>
      </c>
    </row>
    <row r="4" spans="1:7" ht="22.5">
      <c r="B4" s="6"/>
      <c r="C4" s="3" t="s">
        <v>0</v>
      </c>
      <c r="D4" s="3" t="s">
        <v>4</v>
      </c>
      <c r="E4" s="3" t="s">
        <v>9</v>
      </c>
      <c r="F4" s="3" t="s">
        <v>14</v>
      </c>
      <c r="G4" s="17"/>
    </row>
    <row r="5" spans="1:7">
      <c r="A5" s="53"/>
      <c r="B5" s="6" t="s">
        <v>40</v>
      </c>
      <c r="C5" s="54">
        <v>17195000</v>
      </c>
      <c r="D5" s="7">
        <v>16831000</v>
      </c>
      <c r="E5" s="7">
        <v>15752000</v>
      </c>
      <c r="F5" s="7">
        <v>14972000</v>
      </c>
      <c r="G5" s="18"/>
    </row>
    <row r="6" spans="1:7">
      <c r="A6" s="53"/>
      <c r="B6" s="6" t="s">
        <v>41</v>
      </c>
      <c r="C6" s="7">
        <v>13000</v>
      </c>
      <c r="D6" s="7">
        <v>13000</v>
      </c>
      <c r="E6" s="7">
        <v>13000</v>
      </c>
      <c r="F6" s="7">
        <v>13000</v>
      </c>
      <c r="G6" s="18"/>
    </row>
    <row r="7" spans="1:7">
      <c r="A7" s="53"/>
      <c r="B7" s="6" t="s">
        <v>43</v>
      </c>
      <c r="C7" s="6">
        <v>12</v>
      </c>
      <c r="D7" s="6">
        <v>12</v>
      </c>
      <c r="E7" s="6">
        <v>12</v>
      </c>
      <c r="F7" s="6">
        <v>12</v>
      </c>
      <c r="G7" s="9"/>
    </row>
    <row r="8" spans="1:7">
      <c r="B8" s="9"/>
      <c r="C8" s="10"/>
      <c r="D8" s="10"/>
      <c r="E8" s="10"/>
      <c r="F8" s="10"/>
      <c r="G8" s="10"/>
    </row>
    <row r="9" spans="1:7">
      <c r="B9" s="53"/>
      <c r="F9" s="12" t="s">
        <v>108</v>
      </c>
      <c r="G9" s="12"/>
    </row>
    <row r="10" spans="1:7">
      <c r="B10" s="6" t="s">
        <v>39</v>
      </c>
      <c r="C10" s="7">
        <v>27272</v>
      </c>
      <c r="D10" s="7">
        <f>D5*D6*D7/100000000</f>
        <v>26256.36</v>
      </c>
      <c r="E10" s="7">
        <f>E5*E6*E7/100000000</f>
        <v>24573.119999999999</v>
      </c>
      <c r="F10" s="7">
        <f>F5*F6*F7/100000000</f>
        <v>23356.32</v>
      </c>
      <c r="G10" s="18"/>
    </row>
    <row r="12" spans="1:7">
      <c r="B12" s="4" t="s">
        <v>29</v>
      </c>
      <c r="F12" s="12" t="s">
        <v>31</v>
      </c>
      <c r="G12" s="12"/>
    </row>
    <row r="13" spans="1:7">
      <c r="B13" s="6" t="s">
        <v>25</v>
      </c>
      <c r="C13" s="7">
        <v>17592</v>
      </c>
      <c r="D13" s="7">
        <v>17001</v>
      </c>
      <c r="E13" s="7">
        <v>15836</v>
      </c>
      <c r="F13" s="7">
        <v>14996</v>
      </c>
      <c r="G13" s="18"/>
    </row>
    <row r="14" spans="1:7">
      <c r="B14" s="6" t="s">
        <v>26</v>
      </c>
      <c r="C14" s="7">
        <v>5448</v>
      </c>
      <c r="D14" s="7">
        <v>5402</v>
      </c>
      <c r="E14" s="7">
        <v>5086</v>
      </c>
      <c r="F14" s="7">
        <v>4861</v>
      </c>
      <c r="G14" s="18"/>
    </row>
    <row r="15" spans="1:7">
      <c r="B15" s="6" t="s">
        <v>27</v>
      </c>
      <c r="C15" s="7">
        <v>4232</v>
      </c>
      <c r="D15" s="7">
        <v>3853</v>
      </c>
      <c r="E15" s="7">
        <v>3651</v>
      </c>
      <c r="F15" s="7">
        <v>3499</v>
      </c>
      <c r="G15" s="18"/>
    </row>
    <row r="16" spans="1:7">
      <c r="B16" s="6" t="s">
        <v>28</v>
      </c>
      <c r="C16" s="7">
        <v>0</v>
      </c>
      <c r="D16" s="7">
        <v>0</v>
      </c>
      <c r="E16" s="7">
        <v>0</v>
      </c>
      <c r="F16" s="7">
        <v>0</v>
      </c>
      <c r="G16" s="18"/>
    </row>
    <row r="17" spans="2:18">
      <c r="C17" s="11">
        <f>SUM(C13:C16)</f>
        <v>27272</v>
      </c>
      <c r="D17" s="11">
        <f>SUM(D13:D16)</f>
        <v>26256</v>
      </c>
      <c r="E17" s="55">
        <f>SUM(E13:E16)</f>
        <v>24573</v>
      </c>
      <c r="F17" s="11">
        <f>SUM(F13:F16)</f>
        <v>23356</v>
      </c>
      <c r="G17" s="11"/>
    </row>
    <row r="18" spans="2:18">
      <c r="C18" s="11"/>
      <c r="D18" s="11"/>
      <c r="E18" s="11"/>
      <c r="F18" s="11"/>
      <c r="G18" s="11"/>
      <c r="H18" s="11"/>
      <c r="I18" s="11"/>
      <c r="J18" s="11"/>
      <c r="K18" s="11"/>
      <c r="L18" s="55"/>
      <c r="M18" s="11"/>
      <c r="N18" s="11"/>
      <c r="O18" s="11"/>
      <c r="P18" s="11"/>
      <c r="Q18" s="11"/>
      <c r="R18" s="11"/>
    </row>
    <row r="19" spans="2:18">
      <c r="B19" s="4" t="s">
        <v>125</v>
      </c>
      <c r="C19" s="11"/>
      <c r="D19" s="11"/>
      <c r="E19" s="11"/>
      <c r="F19" s="11"/>
      <c r="G19" s="11"/>
      <c r="H19" s="11"/>
      <c r="I19" s="11"/>
      <c r="J19" s="11"/>
      <c r="K19" s="11"/>
      <c r="L19" s="55"/>
      <c r="M19" s="11"/>
      <c r="N19" s="11"/>
      <c r="O19" s="11"/>
      <c r="P19" s="11"/>
      <c r="Q19" s="11"/>
      <c r="R19" s="11"/>
    </row>
    <row r="20" spans="2:18">
      <c r="B20" s="162" t="s">
        <v>173</v>
      </c>
      <c r="C20" s="161"/>
      <c r="D20" s="161"/>
      <c r="E20" s="161"/>
      <c r="F20" s="161"/>
      <c r="G20" s="161"/>
      <c r="H20" s="161"/>
      <c r="I20" s="11"/>
      <c r="J20" s="11"/>
      <c r="K20" s="11"/>
      <c r="L20" s="55"/>
      <c r="M20" s="11"/>
      <c r="N20" s="11"/>
      <c r="O20" s="11"/>
      <c r="P20" s="11"/>
      <c r="Q20" s="11"/>
      <c r="R20" s="11"/>
    </row>
    <row r="22" spans="2:18">
      <c r="B22" s="19" t="s">
        <v>44</v>
      </c>
    </row>
  </sheetData>
  <phoneticPr fontId="1"/>
  <pageMargins left="0.70866141732283472" right="0.70866141732283472" top="0.74803149606299213" bottom="0.74803149606299213" header="0.31496062992125984" footer="0.31496062992125984"/>
  <pageSetup paperSize="9" scale="85" orientation="landscape" horizontalDpi="300" verticalDpi="300" r:id="rId1"/>
  <drawing r:id="rId2"/>
</worksheet>
</file>

<file path=xl/worksheets/sheet19.xml><?xml version="1.0" encoding="utf-8"?>
<worksheet xmlns="http://schemas.openxmlformats.org/spreadsheetml/2006/main" xmlns:r="http://schemas.openxmlformats.org/officeDocument/2006/relationships">
  <dimension ref="A2:F18"/>
  <sheetViews>
    <sheetView workbookViewId="0">
      <selection activeCell="J7" sqref="J7"/>
    </sheetView>
  </sheetViews>
  <sheetFormatPr defaultRowHeight="11.25"/>
  <cols>
    <col min="1" max="1" width="1.625" style="4" customWidth="1"/>
    <col min="2" max="2" width="12.875" style="4" customWidth="1"/>
    <col min="3" max="16384" width="9" style="4"/>
  </cols>
  <sheetData>
    <row r="2" spans="1:6" ht="12">
      <c r="A2" s="13" t="s">
        <v>36</v>
      </c>
    </row>
    <row r="4" spans="1:6" ht="22.5">
      <c r="B4" s="6"/>
      <c r="C4" s="3" t="s">
        <v>0</v>
      </c>
      <c r="D4" s="3" t="s">
        <v>4</v>
      </c>
      <c r="E4" s="3" t="s">
        <v>9</v>
      </c>
      <c r="F4" s="3" t="s">
        <v>14</v>
      </c>
    </row>
    <row r="5" spans="1:6" s="5" customFormat="1">
      <c r="B5" s="7" t="s">
        <v>37</v>
      </c>
      <c r="C5" s="16">
        <v>1000.424</v>
      </c>
      <c r="D5" s="16">
        <v>959.69200000000001</v>
      </c>
      <c r="E5" s="16">
        <v>926.43399999999997</v>
      </c>
      <c r="F5" s="16">
        <v>898.12800000000004</v>
      </c>
    </row>
    <row r="6" spans="1:6">
      <c r="A6" s="4" t="s">
        <v>20</v>
      </c>
      <c r="B6" s="6" t="s">
        <v>123</v>
      </c>
      <c r="C6" s="14"/>
      <c r="D6" s="14">
        <f t="shared" ref="D6:F6" si="0">D5/$C5</f>
        <v>0.95928526304846751</v>
      </c>
      <c r="E6" s="14">
        <f t="shared" si="0"/>
        <v>0.92604135846401125</v>
      </c>
      <c r="F6" s="14">
        <f t="shared" si="0"/>
        <v>0.89774735512142856</v>
      </c>
    </row>
    <row r="7" spans="1:6">
      <c r="B7" s="9"/>
      <c r="C7" s="15"/>
      <c r="D7" s="15"/>
      <c r="E7" s="15"/>
      <c r="F7" s="15"/>
    </row>
    <row r="8" spans="1:6">
      <c r="A8" s="4" t="s">
        <v>21</v>
      </c>
      <c r="B8" s="6" t="s">
        <v>124</v>
      </c>
      <c r="C8" s="7">
        <v>4683.8217846567604</v>
      </c>
      <c r="D8" s="15"/>
      <c r="E8" s="15"/>
      <c r="F8" s="15"/>
    </row>
    <row r="9" spans="1:6">
      <c r="B9" s="9"/>
      <c r="C9" s="10"/>
      <c r="D9" s="10"/>
      <c r="E9" s="10"/>
      <c r="F9" s="10"/>
    </row>
    <row r="10" spans="1:6">
      <c r="B10" s="4" t="s">
        <v>122</v>
      </c>
      <c r="F10" s="12" t="s">
        <v>108</v>
      </c>
    </row>
    <row r="11" spans="1:6">
      <c r="B11" s="6" t="s">
        <v>39</v>
      </c>
      <c r="C11" s="7">
        <f>C8</f>
        <v>4683.8217846567604</v>
      </c>
      <c r="D11" s="7">
        <f t="shared" ref="D11:F11" si="1">$C8*D6</f>
        <v>4493.1212127666031</v>
      </c>
      <c r="E11" s="7">
        <f t="shared" si="1"/>
        <v>4337.4126882668761</v>
      </c>
      <c r="F11" s="7">
        <f t="shared" si="1"/>
        <v>4204.8886190357362</v>
      </c>
    </row>
    <row r="13" spans="1:6">
      <c r="B13" s="4" t="s">
        <v>29</v>
      </c>
      <c r="F13" s="12" t="s">
        <v>31</v>
      </c>
    </row>
    <row r="14" spans="1:6">
      <c r="B14" s="6" t="s">
        <v>25</v>
      </c>
      <c r="C14" s="44">
        <v>115.37602</v>
      </c>
      <c r="D14" s="44">
        <f t="shared" ref="D14:F14" si="2">D$11*$C14/$C$11</f>
        <v>110.67851569518525</v>
      </c>
      <c r="E14" s="44">
        <f t="shared" si="2"/>
        <v>106.84296629497094</v>
      </c>
      <c r="F14" s="44">
        <f t="shared" si="2"/>
        <v>103.57851679943704</v>
      </c>
    </row>
    <row r="15" spans="1:6">
      <c r="B15" s="6" t="s">
        <v>26</v>
      </c>
      <c r="C15" s="44">
        <v>511.32454000000001</v>
      </c>
      <c r="D15" s="44">
        <f t="shared" ref="D15:F17" si="3">D$11*$C15/$C$11</f>
        <v>490.50609585703671</v>
      </c>
      <c r="E15" s="44">
        <f t="shared" si="3"/>
        <v>473.50767163758564</v>
      </c>
      <c r="F15" s="44">
        <f t="shared" si="3"/>
        <v>459.0402533936811</v>
      </c>
    </row>
    <row r="16" spans="1:6">
      <c r="B16" s="6" t="s">
        <v>27</v>
      </c>
      <c r="C16" s="44">
        <v>1932.26722184812</v>
      </c>
      <c r="D16" s="44">
        <f t="shared" si="3"/>
        <v>1853.5954701905057</v>
      </c>
      <c r="E16" s="44">
        <f t="shared" si="3"/>
        <v>1789.3593630357141</v>
      </c>
      <c r="F16" s="44">
        <f t="shared" si="3"/>
        <v>1734.6877878019804</v>
      </c>
    </row>
    <row r="17" spans="2:6">
      <c r="B17" s="6" t="s">
        <v>28</v>
      </c>
      <c r="C17" s="44">
        <v>2124.85400280864</v>
      </c>
      <c r="D17" s="44">
        <f t="shared" si="3"/>
        <v>2038.3411310238753</v>
      </c>
      <c r="E17" s="44">
        <f t="shared" si="3"/>
        <v>1967.7026872986053</v>
      </c>
      <c r="F17" s="44">
        <f t="shared" si="3"/>
        <v>1907.5820610406372</v>
      </c>
    </row>
    <row r="18" spans="2:6">
      <c r="C18" s="11">
        <f>SUM(C14:C17)</f>
        <v>4683.8217846567604</v>
      </c>
      <c r="D18" s="11">
        <f t="shared" ref="D18:F18" si="4">SUM(D14:D17)</f>
        <v>4493.1212127666031</v>
      </c>
      <c r="E18" s="11">
        <f t="shared" si="4"/>
        <v>4337.4126882668761</v>
      </c>
      <c r="F18" s="11">
        <f t="shared" si="4"/>
        <v>4204.8886190357352</v>
      </c>
    </row>
  </sheetData>
  <phoneticPr fontId="1"/>
  <pageMargins left="0.51181102362204722" right="0.51181102362204722" top="0.74803149606299213" bottom="0.74803149606299213" header="0.31496062992125984" footer="0.31496062992125984"/>
  <pageSetup paperSize="9" scale="85"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dimension ref="A1:AA53"/>
  <sheetViews>
    <sheetView topLeftCell="F16" zoomScale="75" zoomScaleNormal="75" workbookViewId="0">
      <selection activeCell="Z27" sqref="Z27"/>
    </sheetView>
  </sheetViews>
  <sheetFormatPr defaultRowHeight="13.5"/>
  <cols>
    <col min="1" max="1" width="0.625" style="218" customWidth="1"/>
    <col min="2" max="2" width="6.5" style="218" customWidth="1"/>
    <col min="3" max="3" width="3.5" style="218" customWidth="1"/>
    <col min="4" max="4" width="17.625" style="218" customWidth="1"/>
    <col min="5" max="9" width="9" style="218" customWidth="1"/>
    <col min="10" max="15" width="9" style="218"/>
    <col min="16" max="16" width="9.125" style="218" bestFit="1" customWidth="1"/>
    <col min="17" max="17" width="9.5" style="218" bestFit="1" customWidth="1"/>
    <col min="18" max="20" width="9.125" style="218" bestFit="1" customWidth="1"/>
    <col min="21" max="21" width="9.125" style="218" customWidth="1"/>
    <col min="22" max="27" width="9.75" style="218" customWidth="1"/>
    <col min="28" max="16384" width="9" style="218"/>
  </cols>
  <sheetData>
    <row r="1" spans="1:27" ht="30.75" customHeight="1" thickBot="1">
      <c r="A1" s="213"/>
      <c r="B1" s="214" t="s">
        <v>195</v>
      </c>
      <c r="C1" s="213"/>
      <c r="D1" s="213"/>
      <c r="E1" s="215"/>
      <c r="F1" s="215"/>
      <c r="G1" s="216"/>
      <c r="H1" s="215"/>
      <c r="I1" s="215"/>
      <c r="J1" s="215"/>
      <c r="K1" s="215"/>
      <c r="L1" s="215"/>
      <c r="M1" s="215"/>
      <c r="N1" s="215"/>
      <c r="O1" s="215"/>
      <c r="P1" s="215"/>
      <c r="Q1" s="217"/>
      <c r="R1" s="215"/>
      <c r="S1" s="215"/>
      <c r="T1" s="215"/>
      <c r="U1" s="215"/>
      <c r="W1" s="219"/>
      <c r="X1" s="220"/>
      <c r="Z1" s="218" t="s">
        <v>196</v>
      </c>
    </row>
    <row r="2" spans="1:27" ht="36.75" customHeight="1">
      <c r="A2" s="213"/>
      <c r="B2" s="410"/>
      <c r="C2" s="411"/>
      <c r="D2" s="412"/>
      <c r="E2" s="376" t="s">
        <v>197</v>
      </c>
      <c r="F2" s="377"/>
      <c r="G2" s="377"/>
      <c r="H2" s="377"/>
      <c r="I2" s="378"/>
      <c r="J2" s="376" t="s">
        <v>198</v>
      </c>
      <c r="K2" s="377"/>
      <c r="L2" s="377"/>
      <c r="M2" s="377"/>
      <c r="N2" s="377"/>
      <c r="O2" s="378"/>
      <c r="P2" s="379" t="s">
        <v>199</v>
      </c>
      <c r="Q2" s="380"/>
      <c r="R2" s="380"/>
      <c r="S2" s="380"/>
      <c r="T2" s="380"/>
      <c r="U2" s="381"/>
      <c r="V2" s="382" t="s">
        <v>200</v>
      </c>
      <c r="W2" s="383"/>
      <c r="X2" s="383"/>
      <c r="Y2" s="383"/>
      <c r="Z2" s="383"/>
      <c r="AA2" s="384"/>
    </row>
    <row r="3" spans="1:27" ht="30" customHeight="1" thickBot="1">
      <c r="A3" s="213"/>
      <c r="B3" s="397"/>
      <c r="C3" s="398"/>
      <c r="D3" s="399"/>
      <c r="E3" s="221" t="s">
        <v>201</v>
      </c>
      <c r="F3" s="222" t="s">
        <v>202</v>
      </c>
      <c r="G3" s="222" t="s">
        <v>203</v>
      </c>
      <c r="H3" s="223" t="s">
        <v>204</v>
      </c>
      <c r="I3" s="224" t="s">
        <v>205</v>
      </c>
      <c r="J3" s="225" t="s">
        <v>201</v>
      </c>
      <c r="K3" s="226" t="s">
        <v>202</v>
      </c>
      <c r="L3" s="226" t="s">
        <v>203</v>
      </c>
      <c r="M3" s="226" t="s">
        <v>206</v>
      </c>
      <c r="N3" s="227" t="s">
        <v>205</v>
      </c>
      <c r="O3" s="228" t="s">
        <v>207</v>
      </c>
      <c r="P3" s="229" t="s">
        <v>201</v>
      </c>
      <c r="Q3" s="230" t="s">
        <v>202</v>
      </c>
      <c r="R3" s="231" t="s">
        <v>203</v>
      </c>
      <c r="S3" s="232" t="s">
        <v>206</v>
      </c>
      <c r="T3" s="233" t="s">
        <v>205</v>
      </c>
      <c r="U3" s="228" t="s">
        <v>207</v>
      </c>
      <c r="V3" s="234" t="s">
        <v>201</v>
      </c>
      <c r="W3" s="230" t="s">
        <v>202</v>
      </c>
      <c r="X3" s="230" t="s">
        <v>203</v>
      </c>
      <c r="Y3" s="232" t="s">
        <v>206</v>
      </c>
      <c r="Z3" s="233" t="s">
        <v>205</v>
      </c>
      <c r="AA3" s="228" t="s">
        <v>207</v>
      </c>
    </row>
    <row r="4" spans="1:27" ht="35.1" customHeight="1">
      <c r="A4" s="213"/>
      <c r="B4" s="400" t="s">
        <v>208</v>
      </c>
      <c r="C4" s="235" t="s">
        <v>209</v>
      </c>
      <c r="D4" s="236"/>
      <c r="E4" s="237">
        <f>E5+E6</f>
        <v>4276</v>
      </c>
      <c r="F4" s="238">
        <f>F5+F6</f>
        <v>10394</v>
      </c>
      <c r="G4" s="238">
        <v>0</v>
      </c>
      <c r="H4" s="239">
        <v>0</v>
      </c>
      <c r="I4" s="240">
        <f t="shared" ref="I4:I22" si="0">SUM(E4:H4)</f>
        <v>14670</v>
      </c>
      <c r="J4" s="237">
        <f>J5+J6</f>
        <v>5731</v>
      </c>
      <c r="K4" s="238">
        <f>K5+K6</f>
        <v>11754</v>
      </c>
      <c r="L4" s="238">
        <f>L5+L6</f>
        <v>0</v>
      </c>
      <c r="M4" s="238">
        <f>M5+M6</f>
        <v>0</v>
      </c>
      <c r="N4" s="241">
        <f>SUM(N5:N6)</f>
        <v>17485</v>
      </c>
      <c r="O4" s="242">
        <f>SUM(O5:O6)</f>
        <v>18448.45558418817</v>
      </c>
      <c r="P4" s="243">
        <f>P5+P6</f>
        <v>6088</v>
      </c>
      <c r="Q4" s="238">
        <f>Q5+Q6</f>
        <v>11937</v>
      </c>
      <c r="R4" s="239">
        <f>R5+R6</f>
        <v>0</v>
      </c>
      <c r="S4" s="244">
        <f>S5+S6</f>
        <v>0</v>
      </c>
      <c r="T4" s="241">
        <f>SUM(T5:T6)</f>
        <v>18025</v>
      </c>
      <c r="U4" s="242">
        <f>SUM(U5:U6)</f>
        <v>20772.042367803668</v>
      </c>
      <c r="V4" s="237">
        <f>V5+V6</f>
        <v>5841</v>
      </c>
      <c r="W4" s="238">
        <f>W5+W6</f>
        <v>11614</v>
      </c>
      <c r="X4" s="245">
        <f>X5+X6</f>
        <v>0</v>
      </c>
      <c r="Y4" s="245">
        <f>Y5+Y6</f>
        <v>0</v>
      </c>
      <c r="Z4" s="241">
        <f>SUM(Z5:Z6)</f>
        <v>17455</v>
      </c>
      <c r="AA4" s="246">
        <f>SUM(AA5:AA6)</f>
        <v>21905.610898520201</v>
      </c>
    </row>
    <row r="5" spans="1:27" ht="35.1" customHeight="1">
      <c r="A5" s="247"/>
      <c r="B5" s="401"/>
      <c r="C5" s="248"/>
      <c r="D5" s="249" t="s">
        <v>210</v>
      </c>
      <c r="E5" s="250">
        <v>3744</v>
      </c>
      <c r="F5" s="251">
        <f>3744+3581</f>
        <v>7325</v>
      </c>
      <c r="G5" s="251">
        <v>0</v>
      </c>
      <c r="H5" s="252">
        <v>0</v>
      </c>
      <c r="I5" s="253">
        <f t="shared" si="0"/>
        <v>11069</v>
      </c>
      <c r="J5" s="250">
        <v>5219</v>
      </c>
      <c r="K5" s="251">
        <v>8800</v>
      </c>
      <c r="L5" s="251">
        <v>0</v>
      </c>
      <c r="M5" s="251">
        <v>0</v>
      </c>
      <c r="N5" s="254">
        <f t="shared" ref="N5:N22" si="1">SUM(J5:M5)</f>
        <v>14019</v>
      </c>
      <c r="O5" s="246">
        <f>N5*101.3%*101.3%*101.5%*101.3%</f>
        <v>14791.47262423414</v>
      </c>
      <c r="P5" s="255">
        <v>5612</v>
      </c>
      <c r="Q5" s="251">
        <v>9193</v>
      </c>
      <c r="R5" s="252">
        <v>0</v>
      </c>
      <c r="S5" s="256">
        <v>0</v>
      </c>
      <c r="T5" s="254">
        <f t="shared" ref="T5:T22" si="2">SUM(P5:S5)</f>
        <v>14805</v>
      </c>
      <c r="U5" s="246">
        <f>T5*101.3%*101.3%*101.5%*101.3%*101.5%*101.8%*101.8%*102%*101.8%</f>
        <v>17061.308585594081</v>
      </c>
      <c r="V5" s="255">
        <v>5381</v>
      </c>
      <c r="W5" s="251">
        <v>8962</v>
      </c>
      <c r="X5" s="257">
        <v>0</v>
      </c>
      <c r="Y5" s="257">
        <v>0</v>
      </c>
      <c r="Z5" s="254">
        <f t="shared" ref="Z5:Z22" si="3">SUM(V5:Y5)</f>
        <v>14343</v>
      </c>
      <c r="AA5" s="246">
        <f>Z5*101.3%*101.3%*101.5%*101.3%*101.5%*101.8%*101.8%*102%*101.8%*101.7%*101.8%*101.7%*101.7%*101.7%</f>
        <v>18000.124727440576</v>
      </c>
    </row>
    <row r="6" spans="1:27" ht="35.1" customHeight="1">
      <c r="A6" s="247"/>
      <c r="B6" s="401"/>
      <c r="C6" s="248"/>
      <c r="D6" s="249" t="s">
        <v>211</v>
      </c>
      <c r="E6" s="250">
        <v>532</v>
      </c>
      <c r="F6" s="258">
        <v>3069</v>
      </c>
      <c r="G6" s="258">
        <v>0</v>
      </c>
      <c r="H6" s="252">
        <v>0</v>
      </c>
      <c r="I6" s="253">
        <f t="shared" si="0"/>
        <v>3601</v>
      </c>
      <c r="J6" s="250">
        <v>512</v>
      </c>
      <c r="K6" s="251">
        <v>2954</v>
      </c>
      <c r="L6" s="251">
        <v>0</v>
      </c>
      <c r="M6" s="251">
        <v>0</v>
      </c>
      <c r="N6" s="254">
        <f>SUM(J6:M6)</f>
        <v>3466</v>
      </c>
      <c r="O6" s="246">
        <f>N6*101.3%*101.3%*101.5%*101.3%</f>
        <v>3656.9829599540285</v>
      </c>
      <c r="P6" s="255">
        <v>476</v>
      </c>
      <c r="Q6" s="251">
        <v>2744</v>
      </c>
      <c r="R6" s="252">
        <v>0</v>
      </c>
      <c r="S6" s="256">
        <v>0</v>
      </c>
      <c r="T6" s="254">
        <f t="shared" si="2"/>
        <v>3220</v>
      </c>
      <c r="U6" s="246">
        <f>T6*101.3%*101.3%*101.5%*101.3%*101.5%*101.8%*101.8%*102%*101.8%</f>
        <v>3710.733782209586</v>
      </c>
      <c r="V6" s="255">
        <v>460</v>
      </c>
      <c r="W6" s="251">
        <v>2652</v>
      </c>
      <c r="X6" s="257">
        <v>0</v>
      </c>
      <c r="Y6" s="257">
        <v>0</v>
      </c>
      <c r="Z6" s="254">
        <f t="shared" si="3"/>
        <v>3112</v>
      </c>
      <c r="AA6" s="246">
        <f>Z6*101.3%*101.3%*101.5%*101.3%*101.5%*101.8%*101.8%*102%*101.8%*101.7%*101.8%*101.7%*101.7%*101.7%</f>
        <v>3905.4861710796267</v>
      </c>
    </row>
    <row r="7" spans="1:27" ht="35.1" customHeight="1">
      <c r="A7" s="213"/>
      <c r="B7" s="401"/>
      <c r="C7" s="259" t="s">
        <v>212</v>
      </c>
      <c r="D7" s="260"/>
      <c r="E7" s="261">
        <v>0</v>
      </c>
      <c r="F7" s="262">
        <v>531</v>
      </c>
      <c r="G7" s="262">
        <v>265</v>
      </c>
      <c r="H7" s="263">
        <v>0</v>
      </c>
      <c r="I7" s="264">
        <f t="shared" si="0"/>
        <v>796</v>
      </c>
      <c r="J7" s="250">
        <v>0</v>
      </c>
      <c r="K7" s="251">
        <v>593</v>
      </c>
      <c r="L7" s="251">
        <v>296.39999999999998</v>
      </c>
      <c r="M7" s="251">
        <v>0</v>
      </c>
      <c r="N7" s="265">
        <f t="shared" si="1"/>
        <v>889.4</v>
      </c>
      <c r="O7" s="246">
        <f t="shared" ref="O7:O17" si="4">N7*101.3%*101.3%*101.5%*101.3%</f>
        <v>938.40757200897667</v>
      </c>
      <c r="P7" s="266">
        <v>0</v>
      </c>
      <c r="Q7" s="262">
        <v>627.6</v>
      </c>
      <c r="R7" s="263">
        <v>313.8</v>
      </c>
      <c r="S7" s="267">
        <v>0</v>
      </c>
      <c r="T7" s="265">
        <f t="shared" si="2"/>
        <v>941.40000000000009</v>
      </c>
      <c r="U7" s="246">
        <f t="shared" ref="U7:U17" si="5">T7*101.3%*101.3%*101.5%*101.3%*101.5%*101.8%*101.8%*102%*101.8%</f>
        <v>1084.8710504882315</v>
      </c>
      <c r="V7" s="268">
        <v>0</v>
      </c>
      <c r="W7" s="262">
        <v>602.9</v>
      </c>
      <c r="X7" s="267">
        <v>301.39999999999998</v>
      </c>
      <c r="Y7" s="269">
        <v>0</v>
      </c>
      <c r="Z7" s="265">
        <f t="shared" si="3"/>
        <v>904.3</v>
      </c>
      <c r="AA7" s="246">
        <f t="shared" ref="AA7:AA17" si="6">Z7*101.3%*101.3%*101.5%*101.3%*101.5%*101.8%*101.8%*102%*101.8%*101.7%*101.8%*101.7%*101.7%*101.7%</f>
        <v>1134.8750464355098</v>
      </c>
    </row>
    <row r="8" spans="1:27" ht="35.1" customHeight="1">
      <c r="A8" s="213"/>
      <c r="B8" s="401"/>
      <c r="C8" s="403" t="s">
        <v>213</v>
      </c>
      <c r="D8" s="404"/>
      <c r="E8" s="261">
        <v>0</v>
      </c>
      <c r="F8" s="262">
        <v>13.5</v>
      </c>
      <c r="G8" s="262">
        <v>6.7</v>
      </c>
      <c r="H8" s="263">
        <v>0</v>
      </c>
      <c r="I8" s="264">
        <f t="shared" si="0"/>
        <v>20.2</v>
      </c>
      <c r="J8" s="261">
        <v>0</v>
      </c>
      <c r="K8" s="262">
        <v>19.399999999999999</v>
      </c>
      <c r="L8" s="262">
        <v>9.6999999999999993</v>
      </c>
      <c r="M8" s="262">
        <v>0</v>
      </c>
      <c r="N8" s="265">
        <f t="shared" si="1"/>
        <v>29.099999999999998</v>
      </c>
      <c r="O8" s="246">
        <f t="shared" si="4"/>
        <v>30.703463397190486</v>
      </c>
      <c r="P8" s="266">
        <v>0</v>
      </c>
      <c r="Q8" s="262">
        <v>19</v>
      </c>
      <c r="R8" s="263">
        <v>9.5</v>
      </c>
      <c r="S8" s="267">
        <v>0</v>
      </c>
      <c r="T8" s="265">
        <f t="shared" si="2"/>
        <v>28.5</v>
      </c>
      <c r="U8" s="246">
        <f t="shared" si="5"/>
        <v>32.843451177941994</v>
      </c>
      <c r="V8" s="268">
        <v>0</v>
      </c>
      <c r="W8" s="262">
        <v>18.399999999999999</v>
      </c>
      <c r="X8" s="267">
        <v>9.1999999999999993</v>
      </c>
      <c r="Y8" s="269">
        <v>0</v>
      </c>
      <c r="Z8" s="265">
        <f t="shared" si="3"/>
        <v>27.599999999999998</v>
      </c>
      <c r="AA8" s="246">
        <f t="shared" si="6"/>
        <v>34.637345219086662</v>
      </c>
    </row>
    <row r="9" spans="1:27" ht="35.1" customHeight="1">
      <c r="A9" s="213"/>
      <c r="B9" s="401"/>
      <c r="C9" s="405" t="s">
        <v>214</v>
      </c>
      <c r="D9" s="404"/>
      <c r="E9" s="261">
        <v>0</v>
      </c>
      <c r="F9" s="262">
        <v>48.9</v>
      </c>
      <c r="G9" s="262">
        <v>24.4</v>
      </c>
      <c r="H9" s="263">
        <v>0</v>
      </c>
      <c r="I9" s="264">
        <f t="shared" si="0"/>
        <v>73.3</v>
      </c>
      <c r="J9" s="250">
        <v>0</v>
      </c>
      <c r="K9" s="251">
        <v>80</v>
      </c>
      <c r="L9" s="251">
        <v>40</v>
      </c>
      <c r="M9" s="251">
        <v>0</v>
      </c>
      <c r="N9" s="265">
        <f t="shared" si="1"/>
        <v>120</v>
      </c>
      <c r="O9" s="246">
        <f t="shared" si="4"/>
        <v>126.61222019459996</v>
      </c>
      <c r="P9" s="266">
        <v>0</v>
      </c>
      <c r="Q9" s="262">
        <v>78.2</v>
      </c>
      <c r="R9" s="263">
        <v>39.1</v>
      </c>
      <c r="S9" s="267">
        <v>0</v>
      </c>
      <c r="T9" s="265">
        <f t="shared" si="2"/>
        <v>117.30000000000001</v>
      </c>
      <c r="U9" s="246">
        <f t="shared" si="5"/>
        <v>135.17673063763496</v>
      </c>
      <c r="V9" s="268">
        <v>0</v>
      </c>
      <c r="W9" s="262">
        <v>75.599999999999994</v>
      </c>
      <c r="X9" s="267">
        <v>37.799999999999997</v>
      </c>
      <c r="Y9" s="269">
        <v>0</v>
      </c>
      <c r="Z9" s="265">
        <f t="shared" si="3"/>
        <v>113.39999999999999</v>
      </c>
      <c r="AA9" s="246">
        <f t="shared" si="6"/>
        <v>142.31430970450819</v>
      </c>
    </row>
    <row r="10" spans="1:27" ht="35.1" customHeight="1">
      <c r="A10" s="213"/>
      <c r="B10" s="401"/>
      <c r="C10" s="248" t="s">
        <v>215</v>
      </c>
      <c r="D10" s="270"/>
      <c r="E10" s="250">
        <v>0</v>
      </c>
      <c r="F10" s="251">
        <f>410+346</f>
        <v>756</v>
      </c>
      <c r="G10" s="251">
        <v>205</v>
      </c>
      <c r="H10" s="252">
        <v>0</v>
      </c>
      <c r="I10" s="253">
        <f t="shared" si="0"/>
        <v>961</v>
      </c>
      <c r="J10" s="250">
        <v>0</v>
      </c>
      <c r="K10" s="251">
        <v>865.2</v>
      </c>
      <c r="L10" s="251">
        <v>234.6</v>
      </c>
      <c r="M10" s="251">
        <v>0</v>
      </c>
      <c r="N10" s="254">
        <f t="shared" si="1"/>
        <v>1099.8</v>
      </c>
      <c r="O10" s="246">
        <f t="shared" si="4"/>
        <v>1160.4009980835087</v>
      </c>
      <c r="P10" s="255">
        <v>0</v>
      </c>
      <c r="Q10" s="251">
        <v>883.3</v>
      </c>
      <c r="R10" s="252">
        <v>239.6</v>
      </c>
      <c r="S10" s="256">
        <v>0</v>
      </c>
      <c r="T10" s="254">
        <f t="shared" si="2"/>
        <v>1122.8999999999999</v>
      </c>
      <c r="U10" s="246">
        <f t="shared" si="5"/>
        <v>1294.031976410914</v>
      </c>
      <c r="V10" s="271">
        <v>0</v>
      </c>
      <c r="W10" s="251">
        <v>854.6</v>
      </c>
      <c r="X10" s="256">
        <v>231.7</v>
      </c>
      <c r="Y10" s="257">
        <v>0</v>
      </c>
      <c r="Z10" s="254">
        <f t="shared" si="3"/>
        <v>1086.3</v>
      </c>
      <c r="AA10" s="246">
        <f>Z10*101.3%*101.3%*101.5%*101.3%*101.5%*101.8%*101.8%*102%*101.8%*101.7%*101.8%*101.7%*101.7%*101.7%</f>
        <v>1363.2807286773127</v>
      </c>
    </row>
    <row r="11" spans="1:27" ht="35.1" customHeight="1">
      <c r="A11" s="213"/>
      <c r="B11" s="401"/>
      <c r="C11" s="272" t="s">
        <v>216</v>
      </c>
      <c r="D11" s="260"/>
      <c r="E11" s="261">
        <v>168</v>
      </c>
      <c r="F11" s="262">
        <v>168</v>
      </c>
      <c r="G11" s="262">
        <v>0</v>
      </c>
      <c r="H11" s="267">
        <v>0</v>
      </c>
      <c r="I11" s="264">
        <f t="shared" si="0"/>
        <v>336</v>
      </c>
      <c r="J11" s="261">
        <v>269</v>
      </c>
      <c r="K11" s="262">
        <v>269</v>
      </c>
      <c r="L11" s="262">
        <v>0</v>
      </c>
      <c r="M11" s="262">
        <v>0</v>
      </c>
      <c r="N11" s="265">
        <f t="shared" si="1"/>
        <v>538</v>
      </c>
      <c r="O11" s="246">
        <f>N11*101.3%*101.3%*101.5%*101.3%</f>
        <v>567.64478720578961</v>
      </c>
      <c r="P11" s="266">
        <v>269</v>
      </c>
      <c r="Q11" s="262">
        <v>269</v>
      </c>
      <c r="R11" s="263">
        <v>0</v>
      </c>
      <c r="S11" s="267">
        <v>0</v>
      </c>
      <c r="T11" s="265">
        <f t="shared" si="2"/>
        <v>538</v>
      </c>
      <c r="U11" s="246">
        <f t="shared" si="5"/>
        <v>619.99216609588723</v>
      </c>
      <c r="V11" s="261">
        <v>269</v>
      </c>
      <c r="W11" s="262">
        <v>269</v>
      </c>
      <c r="X11" s="269">
        <v>0</v>
      </c>
      <c r="Y11" s="269">
        <v>0</v>
      </c>
      <c r="Z11" s="265">
        <f t="shared" si="3"/>
        <v>538</v>
      </c>
      <c r="AA11" s="246">
        <f t="shared" si="6"/>
        <v>675.17723651697895</v>
      </c>
    </row>
    <row r="12" spans="1:27" ht="35.1" customHeight="1">
      <c r="A12" s="213"/>
      <c r="B12" s="401"/>
      <c r="C12" s="248" t="s">
        <v>217</v>
      </c>
      <c r="D12" s="273"/>
      <c r="E12" s="261">
        <v>57</v>
      </c>
      <c r="F12" s="262">
        <v>57</v>
      </c>
      <c r="G12" s="262">
        <v>0</v>
      </c>
      <c r="H12" s="267">
        <v>0</v>
      </c>
      <c r="I12" s="264">
        <f t="shared" si="0"/>
        <v>114</v>
      </c>
      <c r="J12" s="261">
        <v>191</v>
      </c>
      <c r="K12" s="262">
        <v>191</v>
      </c>
      <c r="L12" s="262">
        <v>0</v>
      </c>
      <c r="M12" s="262">
        <v>0</v>
      </c>
      <c r="N12" s="265">
        <f t="shared" si="1"/>
        <v>382</v>
      </c>
      <c r="O12" s="246">
        <f t="shared" si="4"/>
        <v>403.04890095280984</v>
      </c>
      <c r="P12" s="266">
        <v>590.4</v>
      </c>
      <c r="Q12" s="262">
        <v>590.4</v>
      </c>
      <c r="R12" s="263">
        <v>0</v>
      </c>
      <c r="S12" s="267">
        <v>0</v>
      </c>
      <c r="T12" s="265">
        <f t="shared" si="2"/>
        <v>1180.8</v>
      </c>
      <c r="U12" s="246">
        <f t="shared" si="5"/>
        <v>1360.7560403829439</v>
      </c>
      <c r="V12" s="268">
        <v>571</v>
      </c>
      <c r="W12" s="262">
        <v>571</v>
      </c>
      <c r="X12" s="267">
        <v>0</v>
      </c>
      <c r="Y12" s="269">
        <v>0</v>
      </c>
      <c r="Z12" s="265">
        <f t="shared" si="3"/>
        <v>1142</v>
      </c>
      <c r="AA12" s="246">
        <f t="shared" si="6"/>
        <v>1433.1829072535133</v>
      </c>
    </row>
    <row r="13" spans="1:27" ht="35.1" customHeight="1">
      <c r="A13" s="213"/>
      <c r="B13" s="401"/>
      <c r="C13" s="406" t="s">
        <v>218</v>
      </c>
      <c r="D13" s="407"/>
      <c r="E13" s="261">
        <f>128+147</f>
        <v>275</v>
      </c>
      <c r="F13" s="262">
        <f>128+261</f>
        <v>389</v>
      </c>
      <c r="G13" s="262">
        <v>0</v>
      </c>
      <c r="H13" s="263">
        <v>0</v>
      </c>
      <c r="I13" s="264">
        <f t="shared" si="0"/>
        <v>664</v>
      </c>
      <c r="J13" s="250">
        <v>124.7</v>
      </c>
      <c r="K13" s="251">
        <v>124.7</v>
      </c>
      <c r="L13" s="251">
        <v>0</v>
      </c>
      <c r="M13" s="251">
        <v>0</v>
      </c>
      <c r="N13" s="265">
        <f t="shared" si="1"/>
        <v>249.4</v>
      </c>
      <c r="O13" s="246">
        <f t="shared" si="4"/>
        <v>263.14239763777692</v>
      </c>
      <c r="P13" s="274">
        <v>119.3</v>
      </c>
      <c r="Q13" s="275">
        <v>119.3</v>
      </c>
      <c r="R13" s="276">
        <v>0</v>
      </c>
      <c r="S13" s="269">
        <v>0</v>
      </c>
      <c r="T13" s="277">
        <f t="shared" si="2"/>
        <v>238.6</v>
      </c>
      <c r="U13" s="246">
        <f t="shared" si="5"/>
        <v>274.96306845813888</v>
      </c>
      <c r="V13" s="261">
        <v>115.4</v>
      </c>
      <c r="W13" s="262">
        <v>115.4</v>
      </c>
      <c r="X13" s="267">
        <v>0</v>
      </c>
      <c r="Y13" s="267">
        <v>0</v>
      </c>
      <c r="Z13" s="277">
        <f t="shared" si="3"/>
        <v>230.8</v>
      </c>
      <c r="AA13" s="246">
        <f t="shared" si="6"/>
        <v>289.64852451323196</v>
      </c>
    </row>
    <row r="14" spans="1:27" ht="35.1" customHeight="1">
      <c r="A14" s="213"/>
      <c r="B14" s="401"/>
      <c r="C14" s="278" t="s">
        <v>219</v>
      </c>
      <c r="D14" s="270"/>
      <c r="E14" s="250">
        <v>285</v>
      </c>
      <c r="F14" s="251">
        <v>285</v>
      </c>
      <c r="G14" s="251">
        <v>0</v>
      </c>
      <c r="H14" s="252">
        <v>0</v>
      </c>
      <c r="I14" s="253">
        <f t="shared" si="0"/>
        <v>570</v>
      </c>
      <c r="J14" s="250">
        <v>273.5</v>
      </c>
      <c r="K14" s="251">
        <v>273.5</v>
      </c>
      <c r="L14" s="251">
        <v>0</v>
      </c>
      <c r="M14" s="251">
        <v>0</v>
      </c>
      <c r="N14" s="254">
        <f t="shared" si="1"/>
        <v>547</v>
      </c>
      <c r="O14" s="246">
        <f t="shared" si="4"/>
        <v>577.14070372038498</v>
      </c>
      <c r="P14" s="279">
        <v>264</v>
      </c>
      <c r="Q14" s="280">
        <v>264</v>
      </c>
      <c r="R14" s="281">
        <v>0</v>
      </c>
      <c r="S14" s="257">
        <v>0</v>
      </c>
      <c r="T14" s="282">
        <f t="shared" si="2"/>
        <v>528</v>
      </c>
      <c r="U14" s="246">
        <f>T14*101.3%*101.3%*101.5%*101.3%*101.5%*101.8%*101.8%*102%*101.8%</f>
        <v>608.46814813871481</v>
      </c>
      <c r="V14" s="250">
        <v>256</v>
      </c>
      <c r="W14" s="251">
        <v>256</v>
      </c>
      <c r="X14" s="257">
        <v>0</v>
      </c>
      <c r="Y14" s="257">
        <v>0</v>
      </c>
      <c r="Z14" s="282">
        <f t="shared" si="3"/>
        <v>512</v>
      </c>
      <c r="AA14" s="246">
        <f>Z14*101.3%*101.3%*101.5%*101.3%*101.5%*101.8%*101.8%*102%*101.8%*101.7%*101.8%*101.7%*101.7%*101.7%</f>
        <v>642.54785333957886</v>
      </c>
    </row>
    <row r="15" spans="1:27" ht="35.1" customHeight="1">
      <c r="A15" s="213"/>
      <c r="B15" s="401"/>
      <c r="C15" s="408" t="s">
        <v>220</v>
      </c>
      <c r="D15" s="409"/>
      <c r="E15" s="261">
        <v>0</v>
      </c>
      <c r="F15" s="262">
        <v>689</v>
      </c>
      <c r="G15" s="262">
        <v>0</v>
      </c>
      <c r="H15" s="263">
        <v>0</v>
      </c>
      <c r="I15" s="264">
        <f t="shared" si="0"/>
        <v>689</v>
      </c>
      <c r="J15" s="250">
        <v>0</v>
      </c>
      <c r="K15" s="251">
        <v>661</v>
      </c>
      <c r="L15" s="251">
        <v>0</v>
      </c>
      <c r="M15" s="251">
        <v>0</v>
      </c>
      <c r="N15" s="265">
        <f t="shared" si="1"/>
        <v>661</v>
      </c>
      <c r="O15" s="246">
        <f t="shared" si="4"/>
        <v>697.42231290525478</v>
      </c>
      <c r="P15" s="274">
        <v>0</v>
      </c>
      <c r="Q15" s="275">
        <v>638</v>
      </c>
      <c r="R15" s="276">
        <v>0</v>
      </c>
      <c r="S15" s="269">
        <v>0</v>
      </c>
      <c r="T15" s="277">
        <f t="shared" si="2"/>
        <v>638</v>
      </c>
      <c r="U15" s="246">
        <f t="shared" si="5"/>
        <v>735.23234566761357</v>
      </c>
      <c r="V15" s="261">
        <v>0</v>
      </c>
      <c r="W15" s="262">
        <v>619</v>
      </c>
      <c r="X15" s="267">
        <v>0</v>
      </c>
      <c r="Y15" s="267">
        <v>0</v>
      </c>
      <c r="Z15" s="277">
        <f t="shared" si="3"/>
        <v>619</v>
      </c>
      <c r="AA15" s="246">
        <f t="shared" si="6"/>
        <v>776.83031487734229</v>
      </c>
    </row>
    <row r="16" spans="1:27" ht="35.1" customHeight="1">
      <c r="A16" s="213"/>
      <c r="B16" s="401"/>
      <c r="C16" s="385" t="s">
        <v>221</v>
      </c>
      <c r="D16" s="386"/>
      <c r="E16" s="261">
        <v>851</v>
      </c>
      <c r="F16" s="262">
        <v>842</v>
      </c>
      <c r="G16" s="262">
        <v>0</v>
      </c>
      <c r="H16" s="263">
        <v>0</v>
      </c>
      <c r="I16" s="264">
        <f t="shared" si="0"/>
        <v>1693</v>
      </c>
      <c r="J16" s="250">
        <v>938.9</v>
      </c>
      <c r="K16" s="251">
        <v>931</v>
      </c>
      <c r="L16" s="251">
        <v>0</v>
      </c>
      <c r="M16" s="251">
        <v>0</v>
      </c>
      <c r="N16" s="265">
        <f t="shared" si="1"/>
        <v>1869.9</v>
      </c>
      <c r="O16" s="246">
        <f t="shared" si="4"/>
        <v>1972.9349211823539</v>
      </c>
      <c r="P16" s="266">
        <v>879.3</v>
      </c>
      <c r="Q16" s="262">
        <v>871.9</v>
      </c>
      <c r="R16" s="263">
        <v>0</v>
      </c>
      <c r="S16" s="267">
        <v>0</v>
      </c>
      <c r="T16" s="265">
        <f t="shared" si="2"/>
        <v>1751.1999999999998</v>
      </c>
      <c r="U16" s="246">
        <f>T16*101.3%*101.3%*101.5%*101.3%*101.5%*101.8%*101.8%*102%*101.8%</f>
        <v>2018.0860246600701</v>
      </c>
      <c r="V16" s="261">
        <v>833.4</v>
      </c>
      <c r="W16" s="262">
        <v>826.4</v>
      </c>
      <c r="X16" s="269">
        <v>0</v>
      </c>
      <c r="Y16" s="269">
        <v>0</v>
      </c>
      <c r="Z16" s="265">
        <f t="shared" si="3"/>
        <v>1659.8</v>
      </c>
      <c r="AA16" s="246">
        <f>Z16*101.3%*101.3%*101.5%*101.3%*101.5%*101.8%*101.8%*102%*101.8%*101.7%*101.8%*101.7%*101.7%*101.7%</f>
        <v>2083.0096229942042</v>
      </c>
    </row>
    <row r="17" spans="1:27" ht="35.1" customHeight="1" thickBot="1">
      <c r="A17" s="213"/>
      <c r="B17" s="402"/>
      <c r="C17" s="283" t="s">
        <v>222</v>
      </c>
      <c r="D17" s="284"/>
      <c r="E17" s="285">
        <v>599</v>
      </c>
      <c r="F17" s="286">
        <v>599</v>
      </c>
      <c r="G17" s="286">
        <v>0</v>
      </c>
      <c r="H17" s="287">
        <v>0</v>
      </c>
      <c r="I17" s="288">
        <f t="shared" si="0"/>
        <v>1198</v>
      </c>
      <c r="J17" s="285">
        <v>572.20000000000005</v>
      </c>
      <c r="K17" s="286">
        <v>572.20000000000005</v>
      </c>
      <c r="L17" s="286">
        <v>0</v>
      </c>
      <c r="M17" s="289">
        <v>0</v>
      </c>
      <c r="N17" s="290">
        <f t="shared" si="1"/>
        <v>1144.4000000000001</v>
      </c>
      <c r="O17" s="246">
        <f t="shared" si="4"/>
        <v>1207.4585399225016</v>
      </c>
      <c r="P17" s="291">
        <v>535.9</v>
      </c>
      <c r="Q17" s="292">
        <v>535.9</v>
      </c>
      <c r="R17" s="293">
        <v>0</v>
      </c>
      <c r="S17" s="294">
        <v>0</v>
      </c>
      <c r="T17" s="295">
        <f t="shared" si="2"/>
        <v>1071.8</v>
      </c>
      <c r="U17" s="246">
        <f t="shared" si="5"/>
        <v>1235.1442446497624</v>
      </c>
      <c r="V17" s="285">
        <v>507.9</v>
      </c>
      <c r="W17" s="286">
        <v>507.9</v>
      </c>
      <c r="X17" s="289">
        <v>0</v>
      </c>
      <c r="Y17" s="289">
        <v>0</v>
      </c>
      <c r="Z17" s="295">
        <f t="shared" si="3"/>
        <v>1015.8</v>
      </c>
      <c r="AA17" s="246">
        <f t="shared" si="6"/>
        <v>1274.8049012155159</v>
      </c>
    </row>
    <row r="18" spans="1:27" ht="35.1" customHeight="1" thickTop="1">
      <c r="A18" s="213"/>
      <c r="B18" s="387" t="s">
        <v>223</v>
      </c>
      <c r="C18" s="296" t="s">
        <v>224</v>
      </c>
      <c r="D18" s="297"/>
      <c r="E18" s="298">
        <v>180</v>
      </c>
      <c r="F18" s="299">
        <v>55</v>
      </c>
      <c r="G18" s="299">
        <v>1594</v>
      </c>
      <c r="H18" s="300">
        <v>1594</v>
      </c>
      <c r="I18" s="301">
        <f t="shared" si="0"/>
        <v>3423</v>
      </c>
      <c r="J18" s="298">
        <v>199.9</v>
      </c>
      <c r="K18" s="299">
        <v>61.1</v>
      </c>
      <c r="L18" s="299">
        <v>1770.4</v>
      </c>
      <c r="M18" s="299">
        <v>1770.4</v>
      </c>
      <c r="N18" s="302">
        <f t="shared" si="1"/>
        <v>3801.8</v>
      </c>
      <c r="O18" s="303">
        <f>N18*101.8%*101.8%*101.8%*101.8%</f>
        <v>4083.0093866881571</v>
      </c>
      <c r="P18" s="304">
        <v>202.6</v>
      </c>
      <c r="Q18" s="299">
        <v>61.9</v>
      </c>
      <c r="R18" s="299">
        <v>1793.8</v>
      </c>
      <c r="S18" s="300">
        <v>1793.8</v>
      </c>
      <c r="T18" s="302">
        <f t="shared" si="2"/>
        <v>3852.1000000000004</v>
      </c>
      <c r="U18" s="303">
        <f>T18*101.8%*101.8%*101.8%*101.8%*102.1%*102.7%*102.9%*103.1%*102.8%</f>
        <v>4730.9897292555024</v>
      </c>
      <c r="V18" s="298">
        <v>196.4</v>
      </c>
      <c r="W18" s="299">
        <v>60</v>
      </c>
      <c r="X18" s="299">
        <v>1739.3</v>
      </c>
      <c r="Y18" s="300">
        <v>1739.3</v>
      </c>
      <c r="Z18" s="302">
        <f t="shared" si="3"/>
        <v>3735</v>
      </c>
      <c r="AA18" s="303">
        <f>Z18*101.8%*101.8%*101.8%*101.8%*102.1%*102.7%*102.9%*103.1%*102.8%*102.4%*102.6%*102.5%*102.5%*102.5%</f>
        <v>5189.959539467719</v>
      </c>
    </row>
    <row r="19" spans="1:27" ht="35.1" customHeight="1">
      <c r="A19" s="213"/>
      <c r="B19" s="387"/>
      <c r="C19" s="278" t="s">
        <v>225</v>
      </c>
      <c r="D19" s="270"/>
      <c r="E19" s="250">
        <v>74.2</v>
      </c>
      <c r="F19" s="258">
        <v>0</v>
      </c>
      <c r="G19" s="258">
        <v>398.6</v>
      </c>
      <c r="H19" s="252">
        <v>361.6</v>
      </c>
      <c r="I19" s="253">
        <f t="shared" si="0"/>
        <v>834.40000000000009</v>
      </c>
      <c r="J19" s="250">
        <v>74.2</v>
      </c>
      <c r="K19" s="251">
        <v>0</v>
      </c>
      <c r="L19" s="251">
        <v>398.4</v>
      </c>
      <c r="M19" s="251">
        <v>361.4</v>
      </c>
      <c r="N19" s="254">
        <f t="shared" si="1"/>
        <v>834</v>
      </c>
      <c r="O19" s="246">
        <f>N19*101.8%*101.8%*101.8%*101.8%</f>
        <v>895.68883910198417</v>
      </c>
      <c r="P19" s="255">
        <v>75.2</v>
      </c>
      <c r="Q19" s="251">
        <v>0</v>
      </c>
      <c r="R19" s="252">
        <v>404</v>
      </c>
      <c r="S19" s="256">
        <v>366.4</v>
      </c>
      <c r="T19" s="254">
        <f t="shared" si="2"/>
        <v>845.59999999999991</v>
      </c>
      <c r="U19" s="246">
        <f>T19*101.8%*101.8%*101.8%*101.8%*102.1%*102.7%*102.9%*103.1%*102.8%</f>
        <v>1038.5309091296833</v>
      </c>
      <c r="V19" s="250">
        <v>72.900000000000006</v>
      </c>
      <c r="W19" s="251">
        <v>0</v>
      </c>
      <c r="X19" s="251">
        <v>391.7</v>
      </c>
      <c r="Y19" s="256">
        <v>355.3</v>
      </c>
      <c r="Z19" s="254">
        <f t="shared" si="3"/>
        <v>819.90000000000009</v>
      </c>
      <c r="AA19" s="246">
        <f>Z19*101.8%*101.8%*101.8%*101.8%*102.1%*102.7%*102.9%*103.1%*102.8%*102.4%*102.6%*102.5%*102.5%*102.5%</f>
        <v>1139.2899133626729</v>
      </c>
    </row>
    <row r="20" spans="1:27" ht="35.1" customHeight="1">
      <c r="A20" s="213"/>
      <c r="B20" s="387"/>
      <c r="C20" s="389" t="s">
        <v>226</v>
      </c>
      <c r="D20" s="390"/>
      <c r="E20" s="250">
        <v>17592</v>
      </c>
      <c r="F20" s="251">
        <v>5448</v>
      </c>
      <c r="G20" s="251">
        <v>4232</v>
      </c>
      <c r="H20" s="252">
        <v>0</v>
      </c>
      <c r="I20" s="253">
        <f t="shared" si="0"/>
        <v>27272</v>
      </c>
      <c r="J20" s="250">
        <v>17001</v>
      </c>
      <c r="K20" s="251">
        <f>5402</f>
        <v>5402</v>
      </c>
      <c r="L20" s="251">
        <v>3853</v>
      </c>
      <c r="M20" s="251">
        <v>0</v>
      </c>
      <c r="N20" s="254">
        <f t="shared" si="1"/>
        <v>26256</v>
      </c>
      <c r="O20" s="246">
        <f>N20</f>
        <v>26256</v>
      </c>
      <c r="P20" s="279">
        <v>15836</v>
      </c>
      <c r="Q20" s="280">
        <v>5086</v>
      </c>
      <c r="R20" s="281">
        <v>3651</v>
      </c>
      <c r="S20" s="257">
        <v>0</v>
      </c>
      <c r="T20" s="282">
        <f t="shared" si="2"/>
        <v>24573</v>
      </c>
      <c r="U20" s="305">
        <f>T20</f>
        <v>24573</v>
      </c>
      <c r="V20" s="250">
        <v>14996</v>
      </c>
      <c r="W20" s="251">
        <v>4861</v>
      </c>
      <c r="X20" s="251">
        <v>3499</v>
      </c>
      <c r="Y20" s="256">
        <v>0</v>
      </c>
      <c r="Z20" s="254">
        <f t="shared" si="3"/>
        <v>23356</v>
      </c>
      <c r="AA20" s="246">
        <f>Z20</f>
        <v>23356</v>
      </c>
    </row>
    <row r="21" spans="1:27" ht="35.1" customHeight="1">
      <c r="A21" s="213"/>
      <c r="B21" s="387"/>
      <c r="C21" s="306" t="s">
        <v>227</v>
      </c>
      <c r="D21" s="270"/>
      <c r="E21" s="250">
        <v>115.4</v>
      </c>
      <c r="F21" s="258">
        <v>511.3</v>
      </c>
      <c r="G21" s="258">
        <v>1932.3</v>
      </c>
      <c r="H21" s="252">
        <v>2124.9</v>
      </c>
      <c r="I21" s="253">
        <f t="shared" si="0"/>
        <v>4683.8999999999996</v>
      </c>
      <c r="J21" s="250">
        <v>110.7</v>
      </c>
      <c r="K21" s="251">
        <v>490.5</v>
      </c>
      <c r="L21" s="251">
        <v>1853.6</v>
      </c>
      <c r="M21" s="251">
        <v>2038.3</v>
      </c>
      <c r="N21" s="254">
        <f t="shared" si="1"/>
        <v>4493.1000000000004</v>
      </c>
      <c r="O21" s="246">
        <f>N21*101.3%*101.3%*101.5%*101.3%</f>
        <v>4740.6780546363079</v>
      </c>
      <c r="P21" s="279">
        <v>106.8</v>
      </c>
      <c r="Q21" s="280">
        <v>473.5</v>
      </c>
      <c r="R21" s="281">
        <v>1789.4</v>
      </c>
      <c r="S21" s="257">
        <v>1967.7</v>
      </c>
      <c r="T21" s="282">
        <f t="shared" si="2"/>
        <v>4337.3999999999996</v>
      </c>
      <c r="U21" s="305">
        <f>T21*101.3%*101.3%*101.5%*101.3%*101.5%*101.8%*101.8%*102%*101.8%</f>
        <v>4998.4275487440555</v>
      </c>
      <c r="V21" s="250">
        <v>103.6</v>
      </c>
      <c r="W21" s="251">
        <v>459</v>
      </c>
      <c r="X21" s="251">
        <v>1734.7</v>
      </c>
      <c r="Y21" s="256">
        <v>1907.6</v>
      </c>
      <c r="Z21" s="254">
        <f t="shared" si="3"/>
        <v>4204.8999999999996</v>
      </c>
      <c r="AA21" s="246">
        <f>Z21*101.3%*101.3%*101.5%*101.3%*101.5%*101.8%*101.8%*102%*101.8%*101.7%*101.8%*101.7%*101.7%*101.7%</f>
        <v>5277.0497431788926</v>
      </c>
    </row>
    <row r="22" spans="1:27" ht="35.1" customHeight="1" thickBot="1">
      <c r="A22" s="213"/>
      <c r="B22" s="388"/>
      <c r="C22" s="306" t="s">
        <v>228</v>
      </c>
      <c r="D22" s="270"/>
      <c r="E22" s="250">
        <v>3162</v>
      </c>
      <c r="F22" s="251">
        <v>3658</v>
      </c>
      <c r="G22" s="251">
        <v>0</v>
      </c>
      <c r="H22" s="252">
        <v>0</v>
      </c>
      <c r="I22" s="253">
        <f t="shared" si="0"/>
        <v>6820</v>
      </c>
      <c r="J22" s="250">
        <v>3020.3</v>
      </c>
      <c r="K22" s="251">
        <v>3494.1</v>
      </c>
      <c r="L22" s="251">
        <v>0</v>
      </c>
      <c r="M22" s="251">
        <v>0</v>
      </c>
      <c r="N22" s="254">
        <f t="shared" si="1"/>
        <v>6514.4</v>
      </c>
      <c r="O22" s="307">
        <f>N22*101.3%*101.3%*101.5%*101.3%</f>
        <v>6873.355393630849</v>
      </c>
      <c r="P22" s="308">
        <v>2828.6</v>
      </c>
      <c r="Q22" s="309">
        <v>3272.4</v>
      </c>
      <c r="R22" s="310">
        <v>0</v>
      </c>
      <c r="S22" s="311">
        <v>0</v>
      </c>
      <c r="T22" s="312">
        <f t="shared" si="2"/>
        <v>6101</v>
      </c>
      <c r="U22" s="313">
        <f>T22*101.3%*101.3%*101.5%*101.3%*101.5%*101.8%*101.8%*102%*101.8%</f>
        <v>7030.8033556710207</v>
      </c>
      <c r="V22" s="285">
        <v>2680.9</v>
      </c>
      <c r="W22" s="286">
        <v>3101.4</v>
      </c>
      <c r="X22" s="289">
        <v>0</v>
      </c>
      <c r="Y22" s="289">
        <v>0</v>
      </c>
      <c r="Z22" s="314">
        <f t="shared" si="3"/>
        <v>5782.3</v>
      </c>
      <c r="AA22" s="307">
        <f>Z22*101.3%*101.3%*101.5%*101.3%*101.5%*101.8%*101.8%*102%*101.8%*101.7%*101.8%*101.7%*101.7%*101.7%</f>
        <v>7256.6493210262624</v>
      </c>
    </row>
    <row r="23" spans="1:27" ht="35.1" customHeight="1" thickTop="1">
      <c r="A23" s="213"/>
      <c r="B23" s="391" t="s">
        <v>229</v>
      </c>
      <c r="C23" s="392"/>
      <c r="D23" s="393"/>
      <c r="E23" s="315">
        <f t="shared" ref="E23:AA23" si="7">E4+E7+E8+E9+E10+E11+E12+E13+E14+E15+E16+E17</f>
        <v>6511</v>
      </c>
      <c r="F23" s="316">
        <f t="shared" si="7"/>
        <v>14772.4</v>
      </c>
      <c r="G23" s="316">
        <f t="shared" si="7"/>
        <v>501.09999999999997</v>
      </c>
      <c r="H23" s="317">
        <f t="shared" si="7"/>
        <v>0</v>
      </c>
      <c r="I23" s="318">
        <f t="shared" si="7"/>
        <v>21784.5</v>
      </c>
      <c r="J23" s="315">
        <f t="shared" si="7"/>
        <v>8100.2999999999993</v>
      </c>
      <c r="K23" s="316">
        <f t="shared" si="7"/>
        <v>16334.000000000002</v>
      </c>
      <c r="L23" s="316">
        <f t="shared" si="7"/>
        <v>580.69999999999993</v>
      </c>
      <c r="M23" s="319">
        <f t="shared" si="7"/>
        <v>0</v>
      </c>
      <c r="N23" s="320">
        <f t="shared" si="7"/>
        <v>25015.000000000004</v>
      </c>
      <c r="O23" s="319">
        <f t="shared" si="7"/>
        <v>26393.372401399312</v>
      </c>
      <c r="P23" s="315">
        <f t="shared" si="7"/>
        <v>8745.9</v>
      </c>
      <c r="Q23" s="316">
        <f t="shared" si="7"/>
        <v>16833.599999999999</v>
      </c>
      <c r="R23" s="316">
        <f t="shared" si="7"/>
        <v>602</v>
      </c>
      <c r="S23" s="319">
        <f t="shared" si="7"/>
        <v>0</v>
      </c>
      <c r="T23" s="320">
        <f t="shared" si="7"/>
        <v>26181.5</v>
      </c>
      <c r="U23" s="319">
        <f t="shared" si="7"/>
        <v>30171.607614571527</v>
      </c>
      <c r="V23" s="315">
        <f t="shared" si="7"/>
        <v>8393.6999999999989</v>
      </c>
      <c r="W23" s="316">
        <f t="shared" si="7"/>
        <v>16330.199999999999</v>
      </c>
      <c r="X23" s="316">
        <f t="shared" si="7"/>
        <v>580.09999999999991</v>
      </c>
      <c r="Y23" s="319">
        <f t="shared" si="7"/>
        <v>0</v>
      </c>
      <c r="Z23" s="320">
        <f t="shared" si="7"/>
        <v>25303.999999999996</v>
      </c>
      <c r="AA23" s="321">
        <f t="shared" si="7"/>
        <v>31755.919689266982</v>
      </c>
    </row>
    <row r="24" spans="1:27" ht="35.1" customHeight="1" thickBot="1">
      <c r="A24" s="213"/>
      <c r="B24" s="394" t="s">
        <v>230</v>
      </c>
      <c r="C24" s="395"/>
      <c r="D24" s="396"/>
      <c r="E24" s="322">
        <f t="shared" ref="E24:AA24" si="8">E18+E19+E20+E21+E22</f>
        <v>21123.600000000002</v>
      </c>
      <c r="F24" s="292">
        <f t="shared" si="8"/>
        <v>9672.2999999999993</v>
      </c>
      <c r="G24" s="292">
        <f t="shared" si="8"/>
        <v>8156.9000000000005</v>
      </c>
      <c r="H24" s="323">
        <f t="shared" si="8"/>
        <v>4080.5</v>
      </c>
      <c r="I24" s="324">
        <f t="shared" si="8"/>
        <v>43033.3</v>
      </c>
      <c r="J24" s="325">
        <f t="shared" si="8"/>
        <v>20406.099999999999</v>
      </c>
      <c r="K24" s="292">
        <f t="shared" si="8"/>
        <v>9447.7000000000007</v>
      </c>
      <c r="L24" s="292">
        <f t="shared" si="8"/>
        <v>7875.4</v>
      </c>
      <c r="M24" s="323">
        <f t="shared" si="8"/>
        <v>4170.1000000000004</v>
      </c>
      <c r="N24" s="295">
        <f t="shared" si="8"/>
        <v>41899.300000000003</v>
      </c>
      <c r="O24" s="313">
        <f t="shared" si="8"/>
        <v>42848.731674057301</v>
      </c>
      <c r="P24" s="322">
        <f t="shared" si="8"/>
        <v>19049.199999999997</v>
      </c>
      <c r="Q24" s="292">
        <f t="shared" si="8"/>
        <v>8893.7999999999993</v>
      </c>
      <c r="R24" s="292">
        <f t="shared" si="8"/>
        <v>7638.2000000000007</v>
      </c>
      <c r="S24" s="294">
        <f t="shared" si="8"/>
        <v>4127.8999999999996</v>
      </c>
      <c r="T24" s="314">
        <f t="shared" si="8"/>
        <v>39709.1</v>
      </c>
      <c r="U24" s="313">
        <f t="shared" si="8"/>
        <v>42371.751542800259</v>
      </c>
      <c r="V24" s="322">
        <f t="shared" si="8"/>
        <v>18049.8</v>
      </c>
      <c r="W24" s="292">
        <f t="shared" si="8"/>
        <v>8481.4</v>
      </c>
      <c r="X24" s="292">
        <f t="shared" si="8"/>
        <v>7364.7</v>
      </c>
      <c r="Y24" s="294">
        <f t="shared" si="8"/>
        <v>4002.2</v>
      </c>
      <c r="Z24" s="314">
        <f t="shared" si="8"/>
        <v>37898.100000000006</v>
      </c>
      <c r="AA24" s="313">
        <f t="shared" si="8"/>
        <v>42218.948517035547</v>
      </c>
    </row>
    <row r="25" spans="1:27" ht="35.1" customHeight="1" thickTop="1" thickBot="1">
      <c r="A25" s="213"/>
      <c r="B25" s="397" t="s">
        <v>231</v>
      </c>
      <c r="C25" s="398"/>
      <c r="D25" s="399"/>
      <c r="E25" s="326">
        <f t="shared" ref="E25:Y25" si="9">E23+E24</f>
        <v>27634.600000000002</v>
      </c>
      <c r="F25" s="327">
        <f t="shared" si="9"/>
        <v>24444.699999999997</v>
      </c>
      <c r="G25" s="327">
        <f t="shared" si="9"/>
        <v>8658</v>
      </c>
      <c r="H25" s="328">
        <f t="shared" si="9"/>
        <v>4080.5</v>
      </c>
      <c r="I25" s="329">
        <f t="shared" si="9"/>
        <v>64817.8</v>
      </c>
      <c r="J25" s="326">
        <f t="shared" si="9"/>
        <v>28506.399999999998</v>
      </c>
      <c r="K25" s="327">
        <f t="shared" si="9"/>
        <v>25781.700000000004</v>
      </c>
      <c r="L25" s="327">
        <f t="shared" si="9"/>
        <v>8456.1</v>
      </c>
      <c r="M25" s="330">
        <f t="shared" si="9"/>
        <v>4170.1000000000004</v>
      </c>
      <c r="N25" s="331">
        <f t="shared" si="9"/>
        <v>66914.3</v>
      </c>
      <c r="O25" s="332">
        <f t="shared" si="9"/>
        <v>69242.10407545662</v>
      </c>
      <c r="P25" s="333">
        <f t="shared" si="9"/>
        <v>27795.1</v>
      </c>
      <c r="Q25" s="334">
        <f t="shared" si="9"/>
        <v>25727.399999999998</v>
      </c>
      <c r="R25" s="335">
        <f t="shared" si="9"/>
        <v>8240.2000000000007</v>
      </c>
      <c r="S25" s="336">
        <f t="shared" si="9"/>
        <v>4127.8999999999996</v>
      </c>
      <c r="T25" s="337">
        <f t="shared" si="9"/>
        <v>65890.600000000006</v>
      </c>
      <c r="U25" s="338">
        <f t="shared" si="9"/>
        <v>72543.359157371786</v>
      </c>
      <c r="V25" s="339">
        <f t="shared" si="9"/>
        <v>26443.5</v>
      </c>
      <c r="W25" s="334">
        <f t="shared" si="9"/>
        <v>24811.599999999999</v>
      </c>
      <c r="X25" s="334">
        <f t="shared" si="9"/>
        <v>7944.7999999999993</v>
      </c>
      <c r="Y25" s="336">
        <f t="shared" si="9"/>
        <v>4002.2</v>
      </c>
      <c r="Z25" s="340">
        <f>Z23+Z24</f>
        <v>63202.100000000006</v>
      </c>
      <c r="AA25" s="341">
        <f>AA23+AA24</f>
        <v>73974.868206302534</v>
      </c>
    </row>
    <row r="26" spans="1:27" ht="35.1" customHeight="1">
      <c r="A26" s="213"/>
      <c r="B26" s="342" t="s">
        <v>232</v>
      </c>
      <c r="C26" s="343"/>
      <c r="D26" s="343"/>
      <c r="E26" s="344"/>
      <c r="F26" s="344"/>
      <c r="G26" s="344"/>
      <c r="H26" s="344"/>
      <c r="I26" s="344"/>
      <c r="J26" s="344"/>
      <c r="K26" s="344"/>
      <c r="L26" s="344"/>
      <c r="M26" s="344"/>
      <c r="N26" s="344"/>
      <c r="O26" s="344"/>
      <c r="P26" s="345"/>
      <c r="Q26" s="345"/>
      <c r="R26" s="345"/>
      <c r="S26" s="345"/>
      <c r="T26" s="345"/>
      <c r="U26" s="345"/>
      <c r="V26" s="345"/>
      <c r="W26" s="345"/>
      <c r="X26" s="345"/>
      <c r="Y26" s="345"/>
      <c r="Z26" s="345"/>
      <c r="AA26" s="345"/>
    </row>
    <row r="27" spans="1:27" ht="35.1" customHeight="1">
      <c r="A27" s="213"/>
      <c r="B27" s="342" t="s">
        <v>233</v>
      </c>
      <c r="C27" s="343"/>
      <c r="D27" s="343"/>
      <c r="E27" s="344"/>
      <c r="F27" s="344"/>
      <c r="G27" s="344"/>
      <c r="H27" s="344"/>
      <c r="I27" s="344"/>
      <c r="J27" s="344"/>
      <c r="K27" s="344"/>
      <c r="L27" s="344"/>
      <c r="M27" s="344"/>
      <c r="N27" s="344"/>
      <c r="O27" s="344"/>
      <c r="P27" s="345"/>
      <c r="Q27" s="345"/>
      <c r="R27" s="345"/>
      <c r="S27" s="345"/>
      <c r="T27" s="345"/>
      <c r="U27" s="345"/>
      <c r="V27" s="345"/>
      <c r="W27" s="345"/>
      <c r="X27" s="345"/>
      <c r="Y27" s="345"/>
      <c r="Z27" s="345"/>
      <c r="AA27" s="345"/>
    </row>
    <row r="28" spans="1:27" ht="35.1" customHeight="1">
      <c r="A28" s="213"/>
      <c r="B28" s="342" t="s">
        <v>234</v>
      </c>
      <c r="C28" s="343"/>
      <c r="D28" s="343"/>
      <c r="E28" s="344"/>
      <c r="F28" s="344"/>
      <c r="G28" s="344"/>
      <c r="H28" s="344"/>
      <c r="I28" s="344"/>
      <c r="J28" s="344"/>
      <c r="K28" s="344"/>
      <c r="L28" s="344"/>
      <c r="M28" s="344"/>
      <c r="N28" s="344"/>
      <c r="O28" s="344"/>
      <c r="P28" s="345"/>
      <c r="Q28" s="345"/>
      <c r="R28" s="345"/>
      <c r="S28" s="345"/>
      <c r="T28" s="345"/>
      <c r="U28" s="345"/>
      <c r="V28" s="345"/>
      <c r="W28" s="345"/>
      <c r="X28" s="345"/>
      <c r="Y28" s="345"/>
      <c r="Z28" s="345"/>
      <c r="AA28" s="345"/>
    </row>
    <row r="29" spans="1:27" ht="35.1" customHeight="1" thickBot="1">
      <c r="A29" s="213"/>
      <c r="B29" s="343"/>
      <c r="D29" s="343"/>
      <c r="E29" s="344"/>
      <c r="F29" s="344"/>
      <c r="G29" s="346" t="s">
        <v>235</v>
      </c>
      <c r="H29" s="344"/>
      <c r="I29" s="344"/>
      <c r="J29" s="344"/>
      <c r="K29" s="344"/>
      <c r="L29" s="344"/>
      <c r="M29" s="344"/>
      <c r="N29" s="344"/>
      <c r="O29" s="344"/>
      <c r="P29" s="345"/>
      <c r="Q29" s="345"/>
      <c r="R29" s="345"/>
      <c r="S29" s="345"/>
      <c r="T29" s="345"/>
      <c r="U29" s="345"/>
      <c r="V29" s="345"/>
      <c r="W29" s="345"/>
      <c r="X29" s="345"/>
      <c r="Y29" s="345"/>
      <c r="Z29" s="345"/>
      <c r="AA29" s="345"/>
    </row>
    <row r="30" spans="1:27" ht="35.1" customHeight="1">
      <c r="A30" s="213"/>
      <c r="B30" s="343"/>
      <c r="G30" s="347"/>
      <c r="H30" s="348"/>
      <c r="I30" s="349"/>
      <c r="J30" s="376" t="s">
        <v>198</v>
      </c>
      <c r="K30" s="377"/>
      <c r="L30" s="377"/>
      <c r="M30" s="377"/>
      <c r="N30" s="377"/>
      <c r="O30" s="378"/>
      <c r="P30" s="379" t="s">
        <v>199</v>
      </c>
      <c r="Q30" s="380"/>
      <c r="R30" s="380"/>
      <c r="S30" s="380"/>
      <c r="T30" s="380"/>
      <c r="U30" s="381"/>
      <c r="V30" s="382" t="s">
        <v>200</v>
      </c>
      <c r="W30" s="383"/>
      <c r="X30" s="383"/>
      <c r="Y30" s="383"/>
      <c r="Z30" s="383"/>
      <c r="AA30" s="384"/>
    </row>
    <row r="31" spans="1:27" ht="35.1" customHeight="1">
      <c r="A31" s="213"/>
      <c r="B31" s="343"/>
      <c r="E31" s="350"/>
      <c r="G31" s="351"/>
      <c r="H31" s="352"/>
      <c r="I31" s="353"/>
      <c r="J31" s="354" t="s">
        <v>184</v>
      </c>
      <c r="K31" s="355" t="s">
        <v>236</v>
      </c>
      <c r="L31" s="355" t="s">
        <v>186</v>
      </c>
      <c r="M31" s="356" t="s">
        <v>237</v>
      </c>
      <c r="N31" s="356" t="s">
        <v>238</v>
      </c>
      <c r="O31" s="357" t="s">
        <v>239</v>
      </c>
      <c r="P31" s="354" t="s">
        <v>184</v>
      </c>
      <c r="Q31" s="355" t="s">
        <v>236</v>
      </c>
      <c r="R31" s="355" t="s">
        <v>186</v>
      </c>
      <c r="S31" s="356" t="s">
        <v>237</v>
      </c>
      <c r="T31" s="356" t="s">
        <v>238</v>
      </c>
      <c r="U31" s="357" t="s">
        <v>239</v>
      </c>
      <c r="V31" s="354" t="s">
        <v>184</v>
      </c>
      <c r="W31" s="355" t="s">
        <v>236</v>
      </c>
      <c r="X31" s="355" t="s">
        <v>186</v>
      </c>
      <c r="Y31" s="356" t="s">
        <v>237</v>
      </c>
      <c r="Z31" s="356" t="s">
        <v>238</v>
      </c>
      <c r="AA31" s="357" t="s">
        <v>239</v>
      </c>
    </row>
    <row r="32" spans="1:27" ht="35.1" customHeight="1">
      <c r="A32" s="213"/>
      <c r="B32" s="343"/>
      <c r="G32" s="358" t="s">
        <v>209</v>
      </c>
      <c r="H32" s="359"/>
      <c r="I32" s="360"/>
      <c r="J32" s="268">
        <f>J4+K4-E4-F4</f>
        <v>2815</v>
      </c>
      <c r="K32" s="275">
        <f>L4+M4-G4-H4</f>
        <v>0</v>
      </c>
      <c r="L32" s="275">
        <f>J32+K32</f>
        <v>2815</v>
      </c>
      <c r="M32" s="275">
        <f t="shared" ref="M32:N39" si="10">J32*101.3%*101.3%*101.5%*101.3%</f>
        <v>2970.111665398324</v>
      </c>
      <c r="N32" s="275">
        <f t="shared" si="10"/>
        <v>0</v>
      </c>
      <c r="O32" s="361">
        <f>M32+N32</f>
        <v>2970.111665398324</v>
      </c>
      <c r="P32" s="261">
        <f>P4+Q4-E4-F4</f>
        <v>3355</v>
      </c>
      <c r="Q32" s="262">
        <f>R4+S4-G4-H4</f>
        <v>0</v>
      </c>
      <c r="R32" s="262">
        <f>P32+Q32</f>
        <v>3355</v>
      </c>
      <c r="S32" s="262">
        <f>P32*101.3%*101.3%*101.5%*101.3%*101.5%*101.8%*101.8%*102%*101.8%</f>
        <v>3866.3080246314166</v>
      </c>
      <c r="T32" s="262">
        <f>Q32*101.3%*101.3%*101.5%*101.3%*101.5%*101.8%*101.8%*102%*101.8%</f>
        <v>0</v>
      </c>
      <c r="U32" s="362">
        <f>S32+T32</f>
        <v>3866.3080246314166</v>
      </c>
      <c r="V32" s="261">
        <f>V4+W4-E4-F4</f>
        <v>2785</v>
      </c>
      <c r="W32" s="262">
        <f>X4+Y4-G4-H4</f>
        <v>0</v>
      </c>
      <c r="X32" s="262">
        <f>V32+W32</f>
        <v>2785</v>
      </c>
      <c r="Y32" s="262">
        <f>V32*101.3%*101.3%*101.5%*101.3%*101.5%*101.8%*101.8%*102%*101.8%*101.7%*101.8%*101.7%*101.7%*101.7%</f>
        <v>3495.1089288100138</v>
      </c>
      <c r="Z32" s="262">
        <f>W32*101.3%*101.3%*101.5%*101.3%*101.5%*101.8%*101.8%*102%*101.8%*101.7%*101.8%*101.7%*101.7%*101.7%</f>
        <v>0</v>
      </c>
      <c r="AA32" s="362">
        <f t="shared" ref="AA32:AA39" si="11">Y32+Z32</f>
        <v>3495.1089288100138</v>
      </c>
    </row>
    <row r="33" spans="1:27" ht="35.1" customHeight="1">
      <c r="A33" s="213"/>
      <c r="B33" s="343"/>
      <c r="G33" s="358" t="s">
        <v>212</v>
      </c>
      <c r="H33" s="359"/>
      <c r="I33" s="360"/>
      <c r="J33" s="268">
        <f t="shared" ref="J33:J38" si="12">J7+K7-E7-F7</f>
        <v>62</v>
      </c>
      <c r="K33" s="275">
        <f t="shared" ref="K33:K38" si="13">L7+M7-G7-H7</f>
        <v>31.399999999999977</v>
      </c>
      <c r="L33" s="275">
        <f>J33+K33</f>
        <v>93.399999999999977</v>
      </c>
      <c r="M33" s="275">
        <f t="shared" si="10"/>
        <v>65.416313767209985</v>
      </c>
      <c r="N33" s="275">
        <f t="shared" si="10"/>
        <v>33.130197617586965</v>
      </c>
      <c r="O33" s="361">
        <f t="shared" ref="O33:O39" si="14">M33+N33</f>
        <v>98.546511384796958</v>
      </c>
      <c r="P33" s="261">
        <f t="shared" ref="P33:P38" si="15">P7+Q7-E7-F7</f>
        <v>96.600000000000023</v>
      </c>
      <c r="Q33" s="262">
        <f t="shared" ref="Q33:Q38" si="16">R7+S7-G7-H7</f>
        <v>48.800000000000011</v>
      </c>
      <c r="R33" s="262">
        <f t="shared" ref="R33:R40" si="17">P33+Q33</f>
        <v>145.40000000000003</v>
      </c>
      <c r="S33" s="262">
        <f t="shared" ref="S33:T40" si="18">P33*101.3%*101.3%*101.5%*101.3%*101.5%*101.8%*101.8%*102%*101.8%</f>
        <v>111.32201346628764</v>
      </c>
      <c r="T33" s="262">
        <f t="shared" si="18"/>
        <v>56.237207631002434</v>
      </c>
      <c r="U33" s="362">
        <f t="shared" ref="U33:U40" si="19">S33+T33</f>
        <v>167.55922109729008</v>
      </c>
      <c r="V33" s="261">
        <f t="shared" ref="V33:V38" si="20">V7+W7-E7-F7</f>
        <v>71.899999999999977</v>
      </c>
      <c r="W33" s="262">
        <f t="shared" ref="W33:W38" si="21">X7+Y7-G7-H7</f>
        <v>36.399999999999977</v>
      </c>
      <c r="X33" s="262">
        <f t="shared" ref="X33:X40" si="22">V33+W33</f>
        <v>108.29999999999995</v>
      </c>
      <c r="Y33" s="262">
        <f t="shared" ref="Y33:Z40" si="23">V33*101.3%*101.3%*101.5%*101.3%*101.5%*101.8%*101.8%*102%*101.8%*101.7%*101.8%*101.7%*101.7%*101.7%</f>
        <v>90.232794248272853</v>
      </c>
      <c r="Z33" s="262">
        <f t="shared" si="23"/>
        <v>45.681136448360647</v>
      </c>
      <c r="AA33" s="362">
        <f t="shared" si="11"/>
        <v>135.91393069663349</v>
      </c>
    </row>
    <row r="34" spans="1:27" ht="35.1" customHeight="1">
      <c r="A34" s="213"/>
      <c r="B34" s="343"/>
      <c r="G34" s="358" t="s">
        <v>213</v>
      </c>
      <c r="H34" s="359"/>
      <c r="I34" s="360"/>
      <c r="J34" s="268">
        <f t="shared" si="12"/>
        <v>5.8999999999999986</v>
      </c>
      <c r="K34" s="275">
        <f t="shared" si="13"/>
        <v>2.9999999999999991</v>
      </c>
      <c r="L34" s="275">
        <f t="shared" ref="L34" si="24">J34+K34</f>
        <v>8.8999999999999986</v>
      </c>
      <c r="M34" s="275">
        <f t="shared" si="10"/>
        <v>6.2251008262344962</v>
      </c>
      <c r="N34" s="275">
        <f t="shared" si="10"/>
        <v>3.1653055048649974</v>
      </c>
      <c r="O34" s="361">
        <f t="shared" si="14"/>
        <v>9.3904063310994932</v>
      </c>
      <c r="P34" s="261">
        <f t="shared" si="15"/>
        <v>5.5</v>
      </c>
      <c r="Q34" s="262">
        <f t="shared" si="16"/>
        <v>2.8</v>
      </c>
      <c r="R34" s="262">
        <f t="shared" si="17"/>
        <v>8.3000000000000007</v>
      </c>
      <c r="S34" s="262">
        <f t="shared" si="18"/>
        <v>6.3382098764449459</v>
      </c>
      <c r="T34" s="262">
        <f t="shared" si="18"/>
        <v>3.2267250280083357</v>
      </c>
      <c r="U34" s="362">
        <f t="shared" si="19"/>
        <v>9.5649349044532812</v>
      </c>
      <c r="V34" s="261">
        <f t="shared" si="20"/>
        <v>4.8999999999999986</v>
      </c>
      <c r="W34" s="262">
        <f t="shared" si="21"/>
        <v>2.4999999999999991</v>
      </c>
      <c r="X34" s="262">
        <f t="shared" si="22"/>
        <v>7.3999999999999977</v>
      </c>
      <c r="Y34" s="262">
        <f t="shared" si="23"/>
        <v>6.1493837526639359</v>
      </c>
      <c r="Z34" s="262">
        <f t="shared" si="23"/>
        <v>3.1374406901346621</v>
      </c>
      <c r="AA34" s="362">
        <f t="shared" si="11"/>
        <v>9.2868244427985971</v>
      </c>
    </row>
    <row r="35" spans="1:27" ht="35.1" customHeight="1">
      <c r="A35" s="213"/>
      <c r="B35" s="343"/>
      <c r="G35" s="358" t="s">
        <v>214</v>
      </c>
      <c r="H35" s="359"/>
      <c r="I35" s="360"/>
      <c r="J35" s="268">
        <f t="shared" si="12"/>
        <v>31.1</v>
      </c>
      <c r="K35" s="275">
        <f t="shared" si="13"/>
        <v>15.600000000000001</v>
      </c>
      <c r="L35" s="275">
        <f>J35+K35</f>
        <v>46.7</v>
      </c>
      <c r="M35" s="275">
        <f t="shared" si="10"/>
        <v>32.813667067100489</v>
      </c>
      <c r="N35" s="275">
        <f t="shared" si="10"/>
        <v>16.459588625297997</v>
      </c>
      <c r="O35" s="361">
        <f t="shared" si="14"/>
        <v>49.273255692398486</v>
      </c>
      <c r="P35" s="261">
        <f t="shared" si="15"/>
        <v>29.300000000000004</v>
      </c>
      <c r="Q35" s="262">
        <f t="shared" si="16"/>
        <v>14.700000000000003</v>
      </c>
      <c r="R35" s="262">
        <f t="shared" si="17"/>
        <v>44.000000000000007</v>
      </c>
      <c r="S35" s="262">
        <f t="shared" si="18"/>
        <v>33.765372614515805</v>
      </c>
      <c r="T35" s="262">
        <f t="shared" si="18"/>
        <v>16.940306397043766</v>
      </c>
      <c r="U35" s="362">
        <f t="shared" si="19"/>
        <v>50.705679011559567</v>
      </c>
      <c r="V35" s="261">
        <f t="shared" si="20"/>
        <v>26.699999999999996</v>
      </c>
      <c r="W35" s="262">
        <f t="shared" si="21"/>
        <v>13.399999999999999</v>
      </c>
      <c r="X35" s="262">
        <f t="shared" si="22"/>
        <v>40.099999999999994</v>
      </c>
      <c r="Y35" s="262">
        <f t="shared" si="23"/>
        <v>33.507866570638186</v>
      </c>
      <c r="Z35" s="262">
        <f t="shared" si="23"/>
        <v>16.816682099121785</v>
      </c>
      <c r="AA35" s="362">
        <f t="shared" si="11"/>
        <v>50.32454866975997</v>
      </c>
    </row>
    <row r="36" spans="1:27" ht="35.1" customHeight="1">
      <c r="A36" s="213"/>
      <c r="B36" s="343"/>
      <c r="G36" s="358" t="s">
        <v>215</v>
      </c>
      <c r="H36" s="359"/>
      <c r="I36" s="360"/>
      <c r="J36" s="268">
        <f t="shared" si="12"/>
        <v>109.20000000000005</v>
      </c>
      <c r="K36" s="275">
        <f t="shared" si="13"/>
        <v>29.599999999999994</v>
      </c>
      <c r="L36" s="275">
        <f>J36+K36</f>
        <v>138.80000000000004</v>
      </c>
      <c r="M36" s="275">
        <f t="shared" si="10"/>
        <v>115.217120377086</v>
      </c>
      <c r="N36" s="275">
        <f t="shared" si="10"/>
        <v>31.231014314667984</v>
      </c>
      <c r="O36" s="361">
        <f t="shared" si="14"/>
        <v>146.44813469175398</v>
      </c>
      <c r="P36" s="261">
        <f t="shared" si="15"/>
        <v>127.29999999999995</v>
      </c>
      <c r="Q36" s="262">
        <f t="shared" si="16"/>
        <v>34.599999999999994</v>
      </c>
      <c r="R36" s="262">
        <f t="shared" si="17"/>
        <v>161.89999999999995</v>
      </c>
      <c r="S36" s="262">
        <f t="shared" si="18"/>
        <v>146.70074859480752</v>
      </c>
      <c r="T36" s="262">
        <f t="shared" si="18"/>
        <v>39.873102131817291</v>
      </c>
      <c r="U36" s="362">
        <f t="shared" si="19"/>
        <v>186.57385072662481</v>
      </c>
      <c r="V36" s="261">
        <f t="shared" si="20"/>
        <v>98.600000000000023</v>
      </c>
      <c r="W36" s="262">
        <f t="shared" si="21"/>
        <v>26.699999999999989</v>
      </c>
      <c r="X36" s="262">
        <f t="shared" si="22"/>
        <v>125.30000000000001</v>
      </c>
      <c r="Y36" s="262">
        <f t="shared" si="23"/>
        <v>123.74066081891107</v>
      </c>
      <c r="Z36" s="262">
        <f t="shared" si="23"/>
        <v>33.507866570638178</v>
      </c>
      <c r="AA36" s="362">
        <f t="shared" si="11"/>
        <v>157.24852738954925</v>
      </c>
    </row>
    <row r="37" spans="1:27" ht="35.1" customHeight="1">
      <c r="A37" s="213"/>
      <c r="B37" s="343"/>
      <c r="G37" s="358" t="s">
        <v>216</v>
      </c>
      <c r="H37" s="359"/>
      <c r="I37" s="360"/>
      <c r="J37" s="268">
        <f t="shared" si="12"/>
        <v>202</v>
      </c>
      <c r="K37" s="275">
        <f t="shared" si="13"/>
        <v>0</v>
      </c>
      <c r="L37" s="275">
        <f>J37+K37</f>
        <v>202</v>
      </c>
      <c r="M37" s="275">
        <f t="shared" si="10"/>
        <v>213.13057066090994</v>
      </c>
      <c r="N37" s="275">
        <f t="shared" si="10"/>
        <v>0</v>
      </c>
      <c r="O37" s="361">
        <f t="shared" si="14"/>
        <v>213.13057066090994</v>
      </c>
      <c r="P37" s="261">
        <f t="shared" si="15"/>
        <v>202</v>
      </c>
      <c r="Q37" s="262">
        <f t="shared" si="16"/>
        <v>0</v>
      </c>
      <c r="R37" s="262">
        <f t="shared" si="17"/>
        <v>202</v>
      </c>
      <c r="S37" s="262">
        <f t="shared" si="18"/>
        <v>232.78516273488714</v>
      </c>
      <c r="T37" s="262">
        <f t="shared" si="18"/>
        <v>0</v>
      </c>
      <c r="U37" s="362">
        <f t="shared" si="19"/>
        <v>232.78516273488714</v>
      </c>
      <c r="V37" s="261">
        <f t="shared" si="20"/>
        <v>202</v>
      </c>
      <c r="W37" s="262">
        <f t="shared" si="21"/>
        <v>0</v>
      </c>
      <c r="X37" s="262">
        <f t="shared" si="22"/>
        <v>202</v>
      </c>
      <c r="Y37" s="262">
        <f t="shared" si="23"/>
        <v>253.5052077628807</v>
      </c>
      <c r="Z37" s="262">
        <f t="shared" si="23"/>
        <v>0</v>
      </c>
      <c r="AA37" s="362">
        <f t="shared" si="11"/>
        <v>253.5052077628807</v>
      </c>
    </row>
    <row r="38" spans="1:27" ht="35.1" customHeight="1">
      <c r="A38" s="213"/>
      <c r="B38" s="343"/>
      <c r="G38" s="358" t="s">
        <v>217</v>
      </c>
      <c r="H38" s="359"/>
      <c r="I38" s="360"/>
      <c r="J38" s="268">
        <f t="shared" si="12"/>
        <v>268</v>
      </c>
      <c r="K38" s="275">
        <f t="shared" si="13"/>
        <v>0</v>
      </c>
      <c r="L38" s="275">
        <f>J38+K38</f>
        <v>268</v>
      </c>
      <c r="M38" s="275">
        <f t="shared" si="10"/>
        <v>282.76729176793992</v>
      </c>
      <c r="N38" s="275">
        <f t="shared" si="10"/>
        <v>0</v>
      </c>
      <c r="O38" s="361">
        <f t="shared" si="14"/>
        <v>282.76729176793992</v>
      </c>
      <c r="P38" s="261">
        <f t="shared" si="15"/>
        <v>1066.8</v>
      </c>
      <c r="Q38" s="262">
        <f t="shared" si="16"/>
        <v>0</v>
      </c>
      <c r="R38" s="262">
        <f t="shared" si="17"/>
        <v>1066.8</v>
      </c>
      <c r="S38" s="262">
        <f t="shared" si="18"/>
        <v>1229.3822356711762</v>
      </c>
      <c r="T38" s="262">
        <f t="shared" si="18"/>
        <v>0</v>
      </c>
      <c r="U38" s="362">
        <f t="shared" si="19"/>
        <v>1229.3822356711762</v>
      </c>
      <c r="V38" s="261">
        <f t="shared" si="20"/>
        <v>1028</v>
      </c>
      <c r="W38" s="262">
        <f t="shared" si="21"/>
        <v>0</v>
      </c>
      <c r="X38" s="262">
        <f t="shared" si="22"/>
        <v>1028</v>
      </c>
      <c r="Y38" s="262">
        <f t="shared" si="23"/>
        <v>1290.1156117833732</v>
      </c>
      <c r="Z38" s="262">
        <f t="shared" si="23"/>
        <v>0</v>
      </c>
      <c r="AA38" s="362">
        <f t="shared" si="11"/>
        <v>1290.1156117833732</v>
      </c>
    </row>
    <row r="39" spans="1:27" ht="35.1" customHeight="1" thickBot="1">
      <c r="A39" s="213"/>
      <c r="B39" s="343"/>
      <c r="G39" s="363" t="s">
        <v>221</v>
      </c>
      <c r="H39" s="364"/>
      <c r="I39" s="365"/>
      <c r="J39" s="322">
        <f>J16+K16-E16-F16</f>
        <v>176.90000000000009</v>
      </c>
      <c r="K39" s="292">
        <f>L16+M16-G16-H16</f>
        <v>0</v>
      </c>
      <c r="L39" s="292">
        <f>J39+K39</f>
        <v>176.90000000000009</v>
      </c>
      <c r="M39" s="292">
        <f t="shared" si="10"/>
        <v>186.64751460353952</v>
      </c>
      <c r="N39" s="292">
        <f t="shared" si="10"/>
        <v>0</v>
      </c>
      <c r="O39" s="313">
        <f t="shared" si="14"/>
        <v>186.64751460353952</v>
      </c>
      <c r="P39" s="285">
        <f>P16+Q16-E16-F16</f>
        <v>58.199999999999818</v>
      </c>
      <c r="Q39" s="286">
        <f>R16+S16-G16-H16</f>
        <v>0</v>
      </c>
      <c r="R39" s="286">
        <f t="shared" si="17"/>
        <v>58.199999999999818</v>
      </c>
      <c r="S39" s="286">
        <f t="shared" si="18"/>
        <v>67.069784510744483</v>
      </c>
      <c r="T39" s="286">
        <f t="shared" si="18"/>
        <v>0</v>
      </c>
      <c r="U39" s="307">
        <f t="shared" si="19"/>
        <v>67.069784510744483</v>
      </c>
      <c r="V39" s="285">
        <f>V16+W16-E16-F16</f>
        <v>-33.200000000000045</v>
      </c>
      <c r="W39" s="286">
        <f>X16+Y16-G16-H16</f>
        <v>0</v>
      </c>
      <c r="X39" s="286">
        <f t="shared" si="22"/>
        <v>-33.200000000000045</v>
      </c>
      <c r="Y39" s="286">
        <f t="shared" si="23"/>
        <v>-41.665212364988363</v>
      </c>
      <c r="Z39" s="286">
        <f t="shared" si="23"/>
        <v>0</v>
      </c>
      <c r="AA39" s="307">
        <f t="shared" si="11"/>
        <v>-41.665212364988363</v>
      </c>
    </row>
    <row r="40" spans="1:27" ht="35.1" customHeight="1" thickTop="1" thickBot="1">
      <c r="A40" s="213"/>
      <c r="B40" s="343"/>
      <c r="G40" s="366" t="s">
        <v>186</v>
      </c>
      <c r="H40" s="367"/>
      <c r="I40" s="368"/>
      <c r="J40" s="326">
        <f>SUM(J32:J39)</f>
        <v>3670.1</v>
      </c>
      <c r="K40" s="327">
        <f t="shared" ref="K40:O40" si="25">SUM(K32:K39)</f>
        <v>79.599999999999966</v>
      </c>
      <c r="L40" s="327">
        <f t="shared" si="25"/>
        <v>3749.7000000000003</v>
      </c>
      <c r="M40" s="327">
        <f t="shared" si="25"/>
        <v>3872.3292444683443</v>
      </c>
      <c r="N40" s="327">
        <f t="shared" si="25"/>
        <v>83.986106062417946</v>
      </c>
      <c r="O40" s="332">
        <f t="shared" si="25"/>
        <v>3956.3153505307623</v>
      </c>
      <c r="P40" s="369">
        <f>SUM(P32:P39)</f>
        <v>4940.7</v>
      </c>
      <c r="Q40" s="370">
        <f>SUM(Q32:Q39)</f>
        <v>100.9</v>
      </c>
      <c r="R40" s="370">
        <f t="shared" si="17"/>
        <v>5041.5999999999995</v>
      </c>
      <c r="S40" s="370">
        <f t="shared" si="18"/>
        <v>5693.6715521002807</v>
      </c>
      <c r="T40" s="370">
        <f t="shared" si="18"/>
        <v>116.27734118787184</v>
      </c>
      <c r="U40" s="341">
        <f t="shared" si="19"/>
        <v>5809.9488932881522</v>
      </c>
      <c r="V40" s="369">
        <f>SUM(V32:V39)</f>
        <v>4183.9000000000005</v>
      </c>
      <c r="W40" s="370">
        <f>SUM(W32:W39)</f>
        <v>78.999999999999972</v>
      </c>
      <c r="X40" s="370">
        <f t="shared" si="22"/>
        <v>4262.9000000000005</v>
      </c>
      <c r="Y40" s="370">
        <f t="shared" si="23"/>
        <v>5250.6952413817653</v>
      </c>
      <c r="Z40" s="370">
        <f t="shared" si="23"/>
        <v>99.143125808255277</v>
      </c>
      <c r="AA40" s="341">
        <f>SUM(AA32:AA39)</f>
        <v>5349.838367190021</v>
      </c>
    </row>
    <row r="41" spans="1:27" ht="35.1" customHeight="1">
      <c r="A41" s="213"/>
      <c r="B41" s="343"/>
      <c r="C41" s="343"/>
      <c r="D41" s="343"/>
      <c r="E41" s="344"/>
      <c r="F41" s="344"/>
      <c r="G41" s="344"/>
      <c r="H41" s="344"/>
      <c r="I41" s="344"/>
      <c r="J41" s="344"/>
      <c r="K41" s="344"/>
      <c r="L41" s="344"/>
      <c r="M41" s="344"/>
      <c r="N41" s="344"/>
      <c r="O41" s="344"/>
      <c r="P41" s="345"/>
      <c r="Q41" s="345"/>
      <c r="R41" s="345"/>
      <c r="S41" s="345"/>
      <c r="T41" s="345"/>
      <c r="U41" s="345"/>
      <c r="V41" s="345"/>
      <c r="W41" s="345"/>
      <c r="X41" s="345"/>
      <c r="Y41" s="345"/>
      <c r="Z41" s="345"/>
      <c r="AA41" s="345"/>
    </row>
    <row r="42" spans="1:27" ht="35.1" customHeight="1">
      <c r="A42" s="213"/>
      <c r="B42" s="343"/>
      <c r="C42" s="343"/>
      <c r="D42" s="343"/>
      <c r="E42" s="344"/>
      <c r="F42" s="344"/>
      <c r="G42" s="344"/>
      <c r="H42" s="344"/>
      <c r="I42" s="344"/>
      <c r="J42" s="344"/>
      <c r="K42" s="344"/>
      <c r="L42" s="344"/>
      <c r="M42" s="344"/>
      <c r="N42" s="344"/>
      <c r="O42" s="344"/>
      <c r="P42" s="345"/>
      <c r="Q42" s="345"/>
      <c r="R42" s="345"/>
      <c r="S42" s="345"/>
      <c r="T42" s="345"/>
      <c r="U42" s="345"/>
      <c r="V42" s="345"/>
      <c r="W42" s="345"/>
      <c r="X42" s="345"/>
      <c r="Y42" s="345"/>
      <c r="Z42" s="345"/>
      <c r="AA42" s="345"/>
    </row>
    <row r="43" spans="1:27" ht="35.1" customHeight="1">
      <c r="A43" s="213"/>
      <c r="B43" s="343"/>
      <c r="C43" s="343"/>
      <c r="D43" s="343"/>
      <c r="E43" s="344"/>
      <c r="F43" s="344"/>
      <c r="G43" s="344"/>
      <c r="H43" s="344"/>
      <c r="I43" s="344"/>
      <c r="J43" s="344"/>
      <c r="K43" s="344"/>
      <c r="L43" s="344"/>
      <c r="M43" s="344"/>
      <c r="N43" s="344"/>
      <c r="O43" s="344"/>
      <c r="P43" s="345"/>
      <c r="Q43" s="345"/>
      <c r="R43" s="345"/>
      <c r="S43" s="345"/>
      <c r="T43" s="345"/>
      <c r="U43" s="345"/>
      <c r="V43" s="345"/>
      <c r="W43" s="345"/>
      <c r="X43" s="345"/>
      <c r="Y43" s="345"/>
      <c r="Z43" s="345"/>
      <c r="AA43" s="345"/>
    </row>
    <row r="44" spans="1:27" ht="35.1" customHeight="1">
      <c r="A44" s="213"/>
      <c r="B44" s="343"/>
      <c r="C44" s="343"/>
      <c r="D44" s="343"/>
      <c r="E44" s="344"/>
      <c r="F44" s="344"/>
      <c r="G44" s="344"/>
      <c r="H44" s="344"/>
      <c r="I44" s="344"/>
      <c r="J44" s="344"/>
      <c r="K44" s="344"/>
      <c r="L44" s="344"/>
      <c r="M44" s="344"/>
      <c r="N44" s="344"/>
      <c r="O44" s="344"/>
      <c r="P44" s="345"/>
      <c r="Q44" s="345"/>
      <c r="R44" s="345"/>
      <c r="S44" s="345"/>
      <c r="T44" s="345"/>
      <c r="U44" s="345"/>
      <c r="V44" s="345"/>
      <c r="W44" s="345"/>
      <c r="X44" s="345"/>
      <c r="Y44" s="345"/>
      <c r="Z44" s="345"/>
      <c r="AA44" s="345"/>
    </row>
    <row r="45" spans="1:27" ht="35.1" customHeight="1">
      <c r="A45" s="213"/>
      <c r="B45" s="343"/>
      <c r="C45" s="343"/>
      <c r="D45" s="343"/>
      <c r="E45" s="344"/>
      <c r="F45" s="344"/>
      <c r="G45" s="344"/>
      <c r="H45" s="344"/>
      <c r="I45" s="344"/>
      <c r="J45" s="344"/>
      <c r="K45" s="344"/>
      <c r="L45" s="344"/>
      <c r="M45" s="344"/>
      <c r="N45" s="344"/>
      <c r="O45" s="344"/>
      <c r="P45" s="345"/>
      <c r="Q45" s="345"/>
      <c r="R45" s="345"/>
      <c r="S45" s="345"/>
      <c r="T45" s="345"/>
      <c r="U45" s="345"/>
      <c r="V45" s="345"/>
      <c r="W45" s="345"/>
      <c r="X45" s="345"/>
      <c r="Y45" s="345"/>
      <c r="Z45" s="345"/>
      <c r="AA45" s="345"/>
    </row>
    <row r="46" spans="1:27" ht="35.1" customHeight="1">
      <c r="A46" s="213"/>
      <c r="B46" s="343"/>
      <c r="C46" s="343"/>
      <c r="D46" s="343"/>
      <c r="E46" s="344"/>
      <c r="F46" s="344"/>
      <c r="G46" s="344"/>
      <c r="H46" s="344"/>
      <c r="I46" s="344"/>
      <c r="J46" s="344"/>
      <c r="K46" s="344"/>
      <c r="L46" s="344"/>
      <c r="M46" s="344"/>
      <c r="N46" s="344"/>
      <c r="O46" s="344"/>
      <c r="P46" s="345"/>
      <c r="Q46" s="345"/>
      <c r="R46" s="345"/>
      <c r="S46" s="345"/>
      <c r="T46" s="345"/>
      <c r="U46" s="345"/>
      <c r="V46" s="345"/>
      <c r="W46" s="345"/>
      <c r="X46" s="345"/>
      <c r="Y46" s="345"/>
      <c r="Z46" s="345"/>
      <c r="AA46" s="345"/>
    </row>
    <row r="47" spans="1:27" ht="35.1" customHeight="1">
      <c r="A47" s="213"/>
      <c r="B47" s="343"/>
      <c r="C47" s="343"/>
      <c r="D47" s="343"/>
      <c r="E47" s="344"/>
      <c r="F47" s="344"/>
      <c r="G47" s="344"/>
      <c r="H47" s="344"/>
      <c r="I47" s="344"/>
      <c r="J47" s="344"/>
      <c r="K47" s="344"/>
      <c r="L47" s="344"/>
      <c r="M47" s="344"/>
      <c r="N47" s="344"/>
      <c r="O47" s="344"/>
      <c r="P47" s="345"/>
      <c r="Q47" s="345"/>
      <c r="R47" s="345"/>
      <c r="S47" s="345"/>
      <c r="T47" s="345"/>
      <c r="U47" s="345"/>
      <c r="V47" s="345"/>
      <c r="W47" s="345"/>
      <c r="X47" s="345"/>
      <c r="Y47" s="345"/>
      <c r="Z47" s="345"/>
      <c r="AA47" s="345"/>
    </row>
    <row r="48" spans="1:27" ht="35.1" customHeight="1">
      <c r="A48" s="213"/>
      <c r="B48" s="343"/>
      <c r="C48" s="343"/>
      <c r="D48" s="343"/>
      <c r="E48" s="344"/>
      <c r="F48" s="344"/>
      <c r="G48" s="344"/>
      <c r="H48" s="344"/>
      <c r="I48" s="344"/>
      <c r="J48" s="344"/>
      <c r="K48" s="344"/>
      <c r="L48" s="344"/>
      <c r="M48" s="344"/>
      <c r="N48" s="344"/>
      <c r="O48" s="344"/>
      <c r="P48" s="345"/>
      <c r="Q48" s="345"/>
      <c r="R48" s="345"/>
      <c r="S48" s="345"/>
      <c r="T48" s="345"/>
      <c r="U48" s="345"/>
      <c r="V48" s="345"/>
      <c r="W48" s="345"/>
      <c r="X48" s="345"/>
      <c r="Y48" s="345"/>
      <c r="Z48" s="345"/>
      <c r="AA48" s="345"/>
    </row>
    <row r="49" spans="1:27" ht="35.1" customHeight="1">
      <c r="A49" s="213"/>
      <c r="B49" s="343"/>
      <c r="C49" s="343"/>
      <c r="D49" s="343"/>
      <c r="E49" s="344"/>
      <c r="F49" s="344"/>
      <c r="G49" s="344"/>
      <c r="H49" s="344"/>
      <c r="I49" s="344"/>
      <c r="J49" s="344"/>
      <c r="K49" s="344"/>
      <c r="L49" s="344"/>
      <c r="M49" s="344"/>
      <c r="N49" s="344"/>
      <c r="O49" s="344"/>
      <c r="P49" s="345"/>
      <c r="Q49" s="345"/>
      <c r="R49" s="345"/>
      <c r="S49" s="345"/>
      <c r="T49" s="345"/>
      <c r="U49" s="345"/>
      <c r="V49" s="345"/>
      <c r="W49" s="345"/>
      <c r="X49" s="345"/>
      <c r="Y49" s="345"/>
      <c r="Z49" s="345"/>
      <c r="AA49" s="345"/>
    </row>
    <row r="50" spans="1:27" ht="35.1" customHeight="1">
      <c r="A50" s="213"/>
      <c r="B50" s="343"/>
      <c r="C50" s="343"/>
      <c r="D50" s="343"/>
      <c r="E50" s="344"/>
      <c r="F50" s="344"/>
      <c r="G50" s="344"/>
      <c r="H50" s="344"/>
      <c r="I50" s="344"/>
      <c r="J50" s="344"/>
      <c r="K50" s="344"/>
      <c r="L50" s="344"/>
      <c r="M50" s="344"/>
      <c r="N50" s="344"/>
      <c r="O50" s="344"/>
      <c r="P50" s="345"/>
      <c r="Q50" s="345"/>
      <c r="R50" s="345"/>
      <c r="S50" s="345"/>
      <c r="T50" s="345"/>
      <c r="U50" s="345"/>
      <c r="V50" s="345"/>
      <c r="W50" s="345"/>
      <c r="X50" s="345"/>
      <c r="Y50" s="345"/>
      <c r="Z50" s="345"/>
      <c r="AA50" s="345"/>
    </row>
    <row r="51" spans="1:27" ht="35.1" customHeight="1">
      <c r="A51" s="213"/>
      <c r="B51" s="343"/>
      <c r="C51" s="343"/>
      <c r="D51" s="343"/>
      <c r="E51" s="344"/>
      <c r="F51" s="344"/>
      <c r="G51" s="344"/>
      <c r="H51" s="344"/>
      <c r="I51" s="344"/>
      <c r="J51" s="344"/>
      <c r="K51" s="344"/>
      <c r="L51" s="344"/>
      <c r="M51" s="344"/>
      <c r="N51" s="344"/>
      <c r="O51" s="344"/>
      <c r="P51" s="345"/>
      <c r="Q51" s="345"/>
      <c r="R51" s="345"/>
      <c r="S51" s="345"/>
      <c r="T51" s="345"/>
      <c r="U51" s="345"/>
      <c r="V51" s="345"/>
      <c r="W51" s="345"/>
      <c r="X51" s="345"/>
      <c r="Y51" s="345"/>
      <c r="Z51" s="345"/>
      <c r="AA51" s="345"/>
    </row>
    <row r="52" spans="1:27" ht="35.1" customHeight="1">
      <c r="A52" s="213"/>
      <c r="B52" s="343"/>
      <c r="C52" s="343"/>
      <c r="D52" s="343"/>
      <c r="E52" s="344"/>
      <c r="F52" s="344"/>
      <c r="G52" s="344"/>
      <c r="H52" s="344"/>
      <c r="I52" s="344"/>
      <c r="J52" s="344"/>
      <c r="K52" s="344"/>
      <c r="L52" s="344"/>
      <c r="M52" s="344"/>
      <c r="N52" s="344"/>
      <c r="O52" s="344"/>
      <c r="P52" s="345"/>
      <c r="Q52" s="345"/>
      <c r="R52" s="345"/>
      <c r="S52" s="345"/>
      <c r="T52" s="345"/>
      <c r="U52" s="345"/>
      <c r="V52" s="345"/>
      <c r="W52" s="345"/>
      <c r="X52" s="345"/>
      <c r="Y52" s="345"/>
      <c r="Z52" s="345"/>
      <c r="AA52" s="345"/>
    </row>
    <row r="53" spans="1:27" ht="35.1" customHeight="1">
      <c r="A53" s="213"/>
      <c r="B53" s="343"/>
      <c r="C53" s="343"/>
      <c r="D53" s="343"/>
      <c r="E53" s="344"/>
      <c r="F53" s="344"/>
      <c r="G53" s="344"/>
      <c r="H53" s="344"/>
      <c r="I53" s="344"/>
      <c r="J53" s="344"/>
      <c r="K53" s="344"/>
      <c r="L53" s="344"/>
      <c r="M53" s="344"/>
      <c r="N53" s="344"/>
      <c r="O53" s="344"/>
      <c r="P53" s="345"/>
      <c r="Q53" s="345"/>
      <c r="R53" s="345"/>
      <c r="S53" s="345"/>
      <c r="T53" s="345"/>
      <c r="U53" s="345"/>
      <c r="V53" s="345"/>
      <c r="W53" s="345"/>
      <c r="X53" s="345"/>
      <c r="Y53" s="345"/>
      <c r="Z53" s="345"/>
      <c r="AA53" s="345"/>
    </row>
  </sheetData>
  <mergeCells count="19">
    <mergeCell ref="B2:D3"/>
    <mergeCell ref="E2:I2"/>
    <mergeCell ref="J2:O2"/>
    <mergeCell ref="P2:U2"/>
    <mergeCell ref="V2:AA2"/>
    <mergeCell ref="J30:O30"/>
    <mergeCell ref="P30:U30"/>
    <mergeCell ref="V30:AA30"/>
    <mergeCell ref="C16:D16"/>
    <mergeCell ref="B18:B22"/>
    <mergeCell ref="C20:D20"/>
    <mergeCell ref="B23:D23"/>
    <mergeCell ref="B24:D24"/>
    <mergeCell ref="B25:D25"/>
    <mergeCell ref="B4:B17"/>
    <mergeCell ref="C8:D8"/>
    <mergeCell ref="C9:D9"/>
    <mergeCell ref="C13:D13"/>
    <mergeCell ref="C15:D15"/>
  </mergeCells>
  <phoneticPr fontId="24"/>
  <printOptions horizontalCentered="1" verticalCentered="1"/>
  <pageMargins left="0.51181102362204722" right="0.51181102362204722" top="0.55118110236220474" bottom="0.55118110236220474" header="0.31496062992125984" footer="0.31496062992125984"/>
  <pageSetup paperSize="9" scale="35" orientation="landscape" horizontalDpi="300" verticalDpi="300" r:id="rId1"/>
</worksheet>
</file>

<file path=xl/worksheets/sheet20.xml><?xml version="1.0" encoding="utf-8"?>
<worksheet xmlns="http://schemas.openxmlformats.org/spreadsheetml/2006/main" xmlns:r="http://schemas.openxmlformats.org/officeDocument/2006/relationships">
  <dimension ref="A2:R14"/>
  <sheetViews>
    <sheetView workbookViewId="0">
      <selection activeCell="P26" sqref="P26"/>
    </sheetView>
  </sheetViews>
  <sheetFormatPr defaultRowHeight="11.25"/>
  <cols>
    <col min="1" max="1" width="1.625" style="4" customWidth="1"/>
    <col min="2" max="2" width="12.875" style="4" customWidth="1"/>
    <col min="3" max="16384" width="9" style="4"/>
  </cols>
  <sheetData>
    <row r="2" spans="1:18" ht="12">
      <c r="A2" s="13" t="s">
        <v>115</v>
      </c>
    </row>
    <row r="4" spans="1:18" ht="22.5">
      <c r="B4" s="6"/>
      <c r="C4" s="3" t="s">
        <v>0</v>
      </c>
      <c r="D4" s="3" t="s">
        <v>1</v>
      </c>
      <c r="E4" s="3" t="s">
        <v>2</v>
      </c>
      <c r="F4" s="3" t="s">
        <v>3</v>
      </c>
      <c r="G4" s="3" t="s">
        <v>4</v>
      </c>
      <c r="H4" s="3" t="s">
        <v>5</v>
      </c>
      <c r="I4" s="3" t="s">
        <v>6</v>
      </c>
      <c r="J4" s="3" t="s">
        <v>7</v>
      </c>
      <c r="K4" s="3" t="s">
        <v>8</v>
      </c>
      <c r="L4" s="3" t="s">
        <v>9</v>
      </c>
      <c r="M4" s="3" t="s">
        <v>10</v>
      </c>
      <c r="N4" s="3" t="s">
        <v>11</v>
      </c>
      <c r="O4" s="3" t="s">
        <v>12</v>
      </c>
      <c r="P4" s="3" t="s">
        <v>13</v>
      </c>
      <c r="Q4" s="3" t="s">
        <v>14</v>
      </c>
    </row>
    <row r="5" spans="1:18">
      <c r="B5" s="6" t="s">
        <v>19</v>
      </c>
      <c r="C5" s="20">
        <f t="shared" ref="C5:Q5" si="0">C12</f>
        <v>6820</v>
      </c>
      <c r="D5" s="163">
        <f t="shared" si="0"/>
        <v>6750.77923292797</v>
      </c>
      <c r="E5" s="163">
        <f t="shared" si="0"/>
        <v>6672.3077642656681</v>
      </c>
      <c r="F5" s="163">
        <f t="shared" si="0"/>
        <v>6591.2843779232926</v>
      </c>
      <c r="G5" s="163">
        <f t="shared" si="0"/>
        <v>6514.4078578110384</v>
      </c>
      <c r="H5" s="163">
        <f t="shared" si="0"/>
        <v>6433.384471468662</v>
      </c>
      <c r="I5" s="163">
        <f t="shared" si="0"/>
        <v>6348.8521983161827</v>
      </c>
      <c r="J5" s="163">
        <f t="shared" si="0"/>
        <v>6266.8718428437787</v>
      </c>
      <c r="K5" s="163">
        <f t="shared" si="0"/>
        <v>6181.701590271281</v>
      </c>
      <c r="L5" s="163">
        <f t="shared" si="0"/>
        <v>6100.9971936389147</v>
      </c>
      <c r="M5" s="163">
        <f t="shared" si="0"/>
        <v>6023.4826941066422</v>
      </c>
      <c r="N5" s="163">
        <f t="shared" si="0"/>
        <v>5955.2188961646407</v>
      </c>
      <c r="O5" s="163">
        <f t="shared" si="0"/>
        <v>5894.2918615528533</v>
      </c>
      <c r="P5" s="163">
        <f t="shared" si="0"/>
        <v>5843.5724976613656</v>
      </c>
      <c r="Q5" s="163">
        <f t="shared" si="0"/>
        <v>5782.3264733395699</v>
      </c>
      <c r="R5" s="162"/>
    </row>
    <row r="6" spans="1:18">
      <c r="D6" s="162"/>
      <c r="E6" s="162"/>
      <c r="F6" s="162"/>
      <c r="G6" s="162"/>
      <c r="H6" s="162"/>
      <c r="I6" s="162"/>
      <c r="J6" s="162"/>
      <c r="K6" s="162"/>
      <c r="L6" s="162"/>
      <c r="M6" s="162"/>
      <c r="N6" s="162"/>
      <c r="O6" s="162"/>
      <c r="P6" s="162"/>
      <c r="Q6" s="162"/>
      <c r="R6" s="162"/>
    </row>
    <row r="7" spans="1:18">
      <c r="B7" s="4" t="s">
        <v>29</v>
      </c>
      <c r="D7" s="162"/>
      <c r="E7" s="162"/>
      <c r="F7" s="162"/>
      <c r="G7" s="162"/>
      <c r="H7" s="162"/>
      <c r="I7" s="162"/>
      <c r="J7" s="162"/>
      <c r="K7" s="162"/>
      <c r="L7" s="162"/>
      <c r="M7" s="162"/>
      <c r="N7" s="162"/>
      <c r="O7" s="162"/>
      <c r="P7" s="162"/>
      <c r="Q7" s="164" t="s">
        <v>31</v>
      </c>
      <c r="R7" s="162"/>
    </row>
    <row r="8" spans="1:18">
      <c r="B8" s="6" t="s">
        <v>25</v>
      </c>
      <c r="C8" s="7">
        <v>3162</v>
      </c>
      <c r="D8" s="56">
        <f>C8*'③個票（参考 人口減少率）'!Q6</f>
        <v>3129.9067352666043</v>
      </c>
      <c r="E8" s="167">
        <f>D8*'③個票（参考 人口減少率）'!Q7</f>
        <v>3093.5245088868101</v>
      </c>
      <c r="F8" s="56">
        <f>E8*'③個票（参考 人口減少率）'!Q8</f>
        <v>3055.9591206735267</v>
      </c>
      <c r="G8" s="167">
        <f>F8*'③個票（参考 人口減少率）'!Q9</f>
        <v>3020.3163704396634</v>
      </c>
      <c r="H8" s="56">
        <f>G8*'③個票（参考 人口減少率）'!Q10</f>
        <v>2982.7509822263796</v>
      </c>
      <c r="I8" s="56">
        <f>H8*'③個票（参考 人口減少率）'!Q11</f>
        <v>2943.5587464920482</v>
      </c>
      <c r="J8" s="56">
        <f>I8*'③個票（参考 人口減少率）'!Q12</f>
        <v>2905.5496725912062</v>
      </c>
      <c r="K8" s="56">
        <f>J8*'③個票（参考 人口減少率）'!Q13</f>
        <v>2866.0616463985029</v>
      </c>
      <c r="L8" s="167">
        <f>K8*'③個票（参考 人口減少率）'!Q14</f>
        <v>2828.6441534144055</v>
      </c>
      <c r="M8" s="56">
        <f>L8*'③個票（参考 人口減少率）'!Q15</f>
        <v>2792.7056127221699</v>
      </c>
      <c r="N8" s="56">
        <f>M8*'③個票（参考 人口減少率）'!Q16</f>
        <v>2761.0560336763328</v>
      </c>
      <c r="O8" s="167">
        <f>N8*'③個票（参考 人口減少率）'!Q17</f>
        <v>2732.8080449017771</v>
      </c>
      <c r="P8" s="56">
        <f>O8*'③個票（参考 人口減少率）'!Q18</f>
        <v>2709.2927034611785</v>
      </c>
      <c r="Q8" s="167">
        <f>P8*'③個票（参考 人口減少率）'!Q19</f>
        <v>2680.8968194574363</v>
      </c>
      <c r="R8" s="162"/>
    </row>
    <row r="9" spans="1:18">
      <c r="B9" s="6" t="s">
        <v>26</v>
      </c>
      <c r="C9" s="7">
        <v>3658</v>
      </c>
      <c r="D9" s="56">
        <f>C9*'③個票（参考 人口減少率）'!Q6</f>
        <v>3620.8724976613657</v>
      </c>
      <c r="E9" s="167">
        <f>D9*'③個票（参考 人口減少率）'!Q7</f>
        <v>3578.7832553788585</v>
      </c>
      <c r="F9" s="56">
        <f>E9*'③個票（参考 人口減少率）'!Q8</f>
        <v>3535.3252572497659</v>
      </c>
      <c r="G9" s="167">
        <f>F9*'③個票（参考 人口減少率）'!Q9</f>
        <v>3494.091487371375</v>
      </c>
      <c r="H9" s="56">
        <f>G9*'③個票（参考 人口減少率）'!Q10</f>
        <v>3450.6334892422824</v>
      </c>
      <c r="I9" s="56">
        <f>H9*'③個票（参考 人口減少率）'!Q11</f>
        <v>3405.2934518241345</v>
      </c>
      <c r="J9" s="56">
        <f>I9*'③個票（参考 人口減少率）'!Q12</f>
        <v>3361.3221702525725</v>
      </c>
      <c r="K9" s="56">
        <f>J9*'③個票（参考 人口減少率）'!Q13</f>
        <v>3315.6399438727785</v>
      </c>
      <c r="L9" s="167">
        <f>K9*'③個票（参考 人口減少率）'!Q14</f>
        <v>3272.3530402245092</v>
      </c>
      <c r="M9" s="56">
        <f>L9*'③個票（参考 人口減少率）'!Q15</f>
        <v>3230.7770813844718</v>
      </c>
      <c r="N9" s="56">
        <f>M9*'③個票（参考 人口減少率）'!Q16</f>
        <v>3194.1628624883074</v>
      </c>
      <c r="O9" s="167">
        <f>N9*'③個票（参考 人口減少率）'!Q17</f>
        <v>3161.4838166510763</v>
      </c>
      <c r="P9" s="56">
        <f>O9*'③個票（参考 人口減少率）'!Q18</f>
        <v>3134.2797942001876</v>
      </c>
      <c r="Q9" s="167">
        <f>P9*'③個票（参考 人口減少率）'!Q19</f>
        <v>3101.4296538821332</v>
      </c>
      <c r="R9" s="162"/>
    </row>
    <row r="10" spans="1:18">
      <c r="B10" s="6" t="s">
        <v>27</v>
      </c>
      <c r="C10" s="7">
        <v>0</v>
      </c>
      <c r="D10" s="56">
        <v>0</v>
      </c>
      <c r="E10" s="56">
        <v>0</v>
      </c>
      <c r="F10" s="56">
        <v>0</v>
      </c>
      <c r="G10" s="56">
        <v>0</v>
      </c>
      <c r="H10" s="56">
        <v>0</v>
      </c>
      <c r="I10" s="56">
        <v>0</v>
      </c>
      <c r="J10" s="56">
        <v>0</v>
      </c>
      <c r="K10" s="56">
        <v>0</v>
      </c>
      <c r="L10" s="56">
        <v>0</v>
      </c>
      <c r="M10" s="56">
        <v>0</v>
      </c>
      <c r="N10" s="56">
        <v>0</v>
      </c>
      <c r="O10" s="56">
        <v>0</v>
      </c>
      <c r="P10" s="56">
        <v>0</v>
      </c>
      <c r="Q10" s="56">
        <v>0</v>
      </c>
      <c r="R10" s="162"/>
    </row>
    <row r="11" spans="1:18">
      <c r="B11" s="6" t="s">
        <v>28</v>
      </c>
      <c r="C11" s="7">
        <v>0</v>
      </c>
      <c r="D11" s="56">
        <v>0</v>
      </c>
      <c r="E11" s="56">
        <v>0</v>
      </c>
      <c r="F11" s="56">
        <v>0</v>
      </c>
      <c r="G11" s="56">
        <v>0</v>
      </c>
      <c r="H11" s="56">
        <v>0</v>
      </c>
      <c r="I11" s="56">
        <v>0</v>
      </c>
      <c r="J11" s="56">
        <v>0</v>
      </c>
      <c r="K11" s="56">
        <v>0</v>
      </c>
      <c r="L11" s="56">
        <v>0</v>
      </c>
      <c r="M11" s="56">
        <v>0</v>
      </c>
      <c r="N11" s="56">
        <v>0</v>
      </c>
      <c r="O11" s="56">
        <v>0</v>
      </c>
      <c r="P11" s="56">
        <v>0</v>
      </c>
      <c r="Q11" s="56">
        <v>0</v>
      </c>
      <c r="R11" s="162"/>
    </row>
    <row r="12" spans="1:18">
      <c r="C12" s="11">
        <f>SUM(C8:C11)</f>
        <v>6820</v>
      </c>
      <c r="D12" s="55">
        <f>SUM(D8:D11)</f>
        <v>6750.77923292797</v>
      </c>
      <c r="E12" s="55">
        <f t="shared" ref="E12:Q12" si="1">SUM(E8:E11)</f>
        <v>6672.3077642656681</v>
      </c>
      <c r="F12" s="55">
        <f t="shared" si="1"/>
        <v>6591.2843779232926</v>
      </c>
      <c r="G12" s="55">
        <f t="shared" si="1"/>
        <v>6514.4078578110384</v>
      </c>
      <c r="H12" s="55">
        <f t="shared" si="1"/>
        <v>6433.384471468662</v>
      </c>
      <c r="I12" s="55">
        <f t="shared" si="1"/>
        <v>6348.8521983161827</v>
      </c>
      <c r="J12" s="55">
        <f t="shared" si="1"/>
        <v>6266.8718428437787</v>
      </c>
      <c r="K12" s="55">
        <f t="shared" si="1"/>
        <v>6181.701590271281</v>
      </c>
      <c r="L12" s="55">
        <f t="shared" si="1"/>
        <v>6100.9971936389147</v>
      </c>
      <c r="M12" s="55">
        <f t="shared" si="1"/>
        <v>6023.4826941066422</v>
      </c>
      <c r="N12" s="55">
        <f t="shared" si="1"/>
        <v>5955.2188961646407</v>
      </c>
      <c r="O12" s="55">
        <f t="shared" si="1"/>
        <v>5894.2918615528533</v>
      </c>
      <c r="P12" s="55">
        <f t="shared" si="1"/>
        <v>5843.5724976613656</v>
      </c>
      <c r="Q12" s="55">
        <f t="shared" si="1"/>
        <v>5782.3264733395699</v>
      </c>
      <c r="R12" s="162"/>
    </row>
    <row r="13" spans="1:18">
      <c r="D13" s="162"/>
      <c r="E13" s="162"/>
      <c r="F13" s="162"/>
      <c r="G13" s="162"/>
      <c r="H13" s="162"/>
      <c r="I13" s="162"/>
      <c r="J13" s="162"/>
      <c r="K13" s="162"/>
      <c r="L13" s="162"/>
      <c r="M13" s="162"/>
      <c r="N13" s="162"/>
      <c r="O13" s="162"/>
      <c r="P13" s="162"/>
      <c r="Q13" s="162"/>
      <c r="R13" s="162"/>
    </row>
    <row r="14" spans="1:18">
      <c r="D14" s="162"/>
      <c r="E14" s="162"/>
      <c r="F14" s="162"/>
      <c r="G14" s="162"/>
      <c r="H14" s="162"/>
      <c r="I14" s="162"/>
      <c r="J14" s="162"/>
      <c r="K14" s="162"/>
      <c r="L14" s="162"/>
      <c r="M14" s="162"/>
      <c r="N14" s="162"/>
      <c r="O14" s="162"/>
      <c r="P14" s="162"/>
      <c r="Q14" s="162"/>
      <c r="R14" s="162"/>
    </row>
  </sheetData>
  <phoneticPr fontId="1"/>
  <pageMargins left="0.51181102362204722" right="0.51181102362204722" top="0.74803149606299213" bottom="0.74803149606299213" header="0.31496062992125984" footer="0.31496062992125984"/>
  <pageSetup paperSize="9" scale="85" orientation="landscape" horizontalDpi="300" verticalDpi="300" r:id="rId1"/>
  <drawing r:id="rId2"/>
</worksheet>
</file>

<file path=xl/worksheets/sheet21.xml><?xml version="1.0" encoding="utf-8"?>
<worksheet xmlns="http://schemas.openxmlformats.org/spreadsheetml/2006/main" xmlns:r="http://schemas.openxmlformats.org/officeDocument/2006/relationships">
  <dimension ref="B1:Q22"/>
  <sheetViews>
    <sheetView workbookViewId="0">
      <selection activeCell="K12" sqref="K12"/>
    </sheetView>
  </sheetViews>
  <sheetFormatPr defaultRowHeight="13.5"/>
  <cols>
    <col min="1" max="1" width="1.25" customWidth="1"/>
    <col min="3" max="3" width="9" style="1"/>
    <col min="4" max="4" width="8.625" style="21" customWidth="1"/>
    <col min="5" max="7" width="8.625" style="22" customWidth="1"/>
    <col min="8" max="8" width="8.625" style="23" customWidth="1"/>
    <col min="9" max="9" width="8.625" style="24" customWidth="1"/>
    <col min="10" max="10" width="8.625" style="21" customWidth="1"/>
    <col min="11" max="11" width="8.625" style="22" customWidth="1"/>
    <col min="12" max="12" width="8.625" style="21" customWidth="1"/>
    <col min="13" max="15" width="8.625" style="22" customWidth="1"/>
    <col min="16" max="16" width="8.625" style="21" customWidth="1"/>
    <col min="17" max="17" width="8.625" style="22" customWidth="1"/>
  </cols>
  <sheetData>
    <row r="1" spans="2:17">
      <c r="E1" s="165"/>
      <c r="F1" s="165"/>
      <c r="G1" s="165"/>
      <c r="H1" s="413" t="s">
        <v>174</v>
      </c>
      <c r="I1" s="413"/>
      <c r="J1" s="413"/>
      <c r="K1" s="165"/>
      <c r="L1" s="165"/>
      <c r="M1" s="165"/>
      <c r="N1" s="165"/>
      <c r="O1" s="165"/>
      <c r="P1" s="165"/>
      <c r="Q1" s="165"/>
    </row>
    <row r="2" spans="2:17" ht="14.25" thickBot="1"/>
    <row r="3" spans="2:17">
      <c r="B3" s="25"/>
      <c r="C3" s="26"/>
      <c r="D3" s="27" t="s">
        <v>46</v>
      </c>
      <c r="E3" s="28" t="s">
        <v>47</v>
      </c>
      <c r="F3" s="29" t="s">
        <v>48</v>
      </c>
      <c r="G3" s="28" t="s">
        <v>47</v>
      </c>
      <c r="H3" s="27" t="s">
        <v>49</v>
      </c>
      <c r="I3" s="28" t="s">
        <v>47</v>
      </c>
      <c r="J3" s="27" t="s">
        <v>50</v>
      </c>
      <c r="K3" s="28" t="s">
        <v>47</v>
      </c>
      <c r="L3" s="27" t="s">
        <v>51</v>
      </c>
      <c r="M3" s="28" t="s">
        <v>47</v>
      </c>
      <c r="N3" s="30" t="s">
        <v>52</v>
      </c>
      <c r="O3" s="28" t="s">
        <v>47</v>
      </c>
      <c r="P3" s="27" t="s">
        <v>53</v>
      </c>
      <c r="Q3" s="28" t="s">
        <v>47</v>
      </c>
    </row>
    <row r="4" spans="2:17">
      <c r="B4" s="2" t="s">
        <v>54</v>
      </c>
      <c r="C4" s="26" t="s">
        <v>55</v>
      </c>
      <c r="D4" s="31">
        <v>1016</v>
      </c>
      <c r="E4" s="32"/>
      <c r="F4" s="33">
        <v>3091</v>
      </c>
      <c r="G4" s="32"/>
      <c r="H4" s="34">
        <v>6290</v>
      </c>
      <c r="I4" s="35"/>
      <c r="J4" s="31">
        <v>3199</v>
      </c>
      <c r="K4" s="32"/>
      <c r="L4" s="31">
        <v>3356</v>
      </c>
      <c r="M4" s="32"/>
      <c r="N4" s="33">
        <v>17977</v>
      </c>
      <c r="O4" s="32"/>
      <c r="P4" s="31">
        <v>21605</v>
      </c>
      <c r="Q4" s="32"/>
    </row>
    <row r="5" spans="2:17">
      <c r="B5" s="2" t="s">
        <v>56</v>
      </c>
      <c r="C5" s="26" t="s">
        <v>57</v>
      </c>
      <c r="D5" s="31">
        <v>1000</v>
      </c>
      <c r="E5" s="36">
        <f>D5/D4</f>
        <v>0.98425196850393704</v>
      </c>
      <c r="F5" s="33">
        <v>3034</v>
      </c>
      <c r="G5" s="36">
        <f>F5/F4</f>
        <v>0.9815593659010029</v>
      </c>
      <c r="H5" s="34">
        <v>6229</v>
      </c>
      <c r="I5" s="37">
        <f>H5/H4</f>
        <v>0.99030206677265498</v>
      </c>
      <c r="J5" s="31">
        <v>3195</v>
      </c>
      <c r="K5" s="36">
        <f>J5/J4</f>
        <v>0.99874960925289158</v>
      </c>
      <c r="L5" s="31">
        <v>3256</v>
      </c>
      <c r="M5" s="36">
        <f>L5/L4</f>
        <v>0.97020262216924913</v>
      </c>
      <c r="N5" s="33">
        <v>17755</v>
      </c>
      <c r="O5" s="36">
        <f>N5/N4</f>
        <v>0.98765088724481287</v>
      </c>
      <c r="P5" s="31">
        <v>21380</v>
      </c>
      <c r="Q5" s="36">
        <f>P5/P4</f>
        <v>0.9895857440407313</v>
      </c>
    </row>
    <row r="6" spans="2:17">
      <c r="B6" s="2" t="s">
        <v>58</v>
      </c>
      <c r="C6" s="26" t="s">
        <v>59</v>
      </c>
      <c r="D6" s="31">
        <v>987</v>
      </c>
      <c r="E6" s="36">
        <f t="shared" ref="E6:E18" si="0">D6/D5</f>
        <v>0.98699999999999999</v>
      </c>
      <c r="F6" s="33">
        <v>2985</v>
      </c>
      <c r="G6" s="36">
        <f t="shared" ref="G6:G19" si="1">F6/F5</f>
        <v>0.98384970336189848</v>
      </c>
      <c r="H6" s="34">
        <v>6126</v>
      </c>
      <c r="I6" s="37">
        <f t="shared" ref="I6:I19" si="2">H6/H5</f>
        <v>0.9834644405201477</v>
      </c>
      <c r="J6" s="31">
        <v>3140</v>
      </c>
      <c r="K6" s="36">
        <f t="shared" ref="K6:K19" si="3">J6/J5</f>
        <v>0.98278560250391234</v>
      </c>
      <c r="L6" s="31">
        <v>3217</v>
      </c>
      <c r="M6" s="36">
        <f t="shared" ref="M6:M18" si="4">L6/L5</f>
        <v>0.98802211302211307</v>
      </c>
      <c r="N6" s="33">
        <v>17541</v>
      </c>
      <c r="O6" s="36">
        <f t="shared" ref="O6:O18" si="5">N6/N5</f>
        <v>0.98794705716699516</v>
      </c>
      <c r="P6" s="31">
        <v>21163</v>
      </c>
      <c r="Q6" s="36">
        <f t="shared" ref="Q6:Q18" si="6">P6/P5</f>
        <v>0.98985032740879331</v>
      </c>
    </row>
    <row r="7" spans="2:17">
      <c r="B7" s="168" t="s">
        <v>60</v>
      </c>
      <c r="C7" s="169" t="s">
        <v>61</v>
      </c>
      <c r="D7" s="170">
        <v>977</v>
      </c>
      <c r="E7" s="171">
        <f t="shared" si="0"/>
        <v>0.98986828774062818</v>
      </c>
      <c r="F7" s="172">
        <v>2944</v>
      </c>
      <c r="G7" s="171">
        <f t="shared" si="1"/>
        <v>0.98626465661641538</v>
      </c>
      <c r="H7" s="173">
        <v>6022</v>
      </c>
      <c r="I7" s="174">
        <f t="shared" si="2"/>
        <v>0.98302317988899768</v>
      </c>
      <c r="J7" s="170">
        <v>3078</v>
      </c>
      <c r="K7" s="171">
        <f t="shared" si="3"/>
        <v>0.9802547770700637</v>
      </c>
      <c r="L7" s="170">
        <v>3195</v>
      </c>
      <c r="M7" s="171">
        <f t="shared" si="4"/>
        <v>0.99316133043207955</v>
      </c>
      <c r="N7" s="172">
        <v>17311</v>
      </c>
      <c r="O7" s="171">
        <f t="shared" si="5"/>
        <v>0.98688786272162365</v>
      </c>
      <c r="P7" s="170">
        <v>20917</v>
      </c>
      <c r="Q7" s="171">
        <f t="shared" si="6"/>
        <v>0.98837593913906341</v>
      </c>
    </row>
    <row r="8" spans="2:17">
      <c r="B8" s="168" t="s">
        <v>62</v>
      </c>
      <c r="C8" s="169" t="s">
        <v>63</v>
      </c>
      <c r="D8" s="170">
        <v>968</v>
      </c>
      <c r="E8" s="171">
        <f t="shared" si="0"/>
        <v>0.9907881269191402</v>
      </c>
      <c r="F8" s="172">
        <v>2910</v>
      </c>
      <c r="G8" s="171">
        <f t="shared" si="1"/>
        <v>0.98845108695652173</v>
      </c>
      <c r="H8" s="173">
        <v>5930</v>
      </c>
      <c r="I8" s="174">
        <f t="shared" si="2"/>
        <v>0.98472268349385583</v>
      </c>
      <c r="J8" s="170">
        <v>3020</v>
      </c>
      <c r="K8" s="171">
        <f t="shared" si="3"/>
        <v>0.98115659519168286</v>
      </c>
      <c r="L8" s="170">
        <v>3190</v>
      </c>
      <c r="M8" s="171">
        <f t="shared" si="4"/>
        <v>0.99843505477308292</v>
      </c>
      <c r="N8" s="172">
        <v>17068</v>
      </c>
      <c r="O8" s="171">
        <f t="shared" si="5"/>
        <v>0.98596268268730869</v>
      </c>
      <c r="P8" s="170">
        <v>20663</v>
      </c>
      <c r="Q8" s="171">
        <f t="shared" si="6"/>
        <v>0.98785676722283311</v>
      </c>
    </row>
    <row r="9" spans="2:17">
      <c r="B9" s="168" t="s">
        <v>64</v>
      </c>
      <c r="C9" s="169" t="s">
        <v>65</v>
      </c>
      <c r="D9" s="170">
        <v>960</v>
      </c>
      <c r="E9" s="171">
        <f t="shared" si="0"/>
        <v>0.99173553719008267</v>
      </c>
      <c r="F9" s="172">
        <v>2882</v>
      </c>
      <c r="G9" s="171">
        <f t="shared" si="1"/>
        <v>0.99037800687285227</v>
      </c>
      <c r="H9" s="173">
        <v>5853</v>
      </c>
      <c r="I9" s="174">
        <f t="shared" si="2"/>
        <v>0.98701517706576725</v>
      </c>
      <c r="J9" s="170">
        <v>2971</v>
      </c>
      <c r="K9" s="171">
        <f t="shared" si="3"/>
        <v>0.98377483443708613</v>
      </c>
      <c r="L9" s="170">
        <v>3136</v>
      </c>
      <c r="M9" s="171">
        <f t="shared" si="4"/>
        <v>0.98307210031347958</v>
      </c>
      <c r="N9" s="172">
        <v>16831</v>
      </c>
      <c r="O9" s="171">
        <f t="shared" si="5"/>
        <v>0.98611436606515113</v>
      </c>
      <c r="P9" s="170">
        <v>20422</v>
      </c>
      <c r="Q9" s="171">
        <f t="shared" si="6"/>
        <v>0.9883366403716789</v>
      </c>
    </row>
    <row r="10" spans="2:17">
      <c r="B10" s="168" t="s">
        <v>66</v>
      </c>
      <c r="C10" s="169" t="s">
        <v>67</v>
      </c>
      <c r="D10" s="170">
        <v>952</v>
      </c>
      <c r="E10" s="171">
        <f t="shared" si="0"/>
        <v>0.9916666666666667</v>
      </c>
      <c r="F10" s="172">
        <v>2858</v>
      </c>
      <c r="G10" s="171">
        <f t="shared" si="1"/>
        <v>0.99167244968771684</v>
      </c>
      <c r="H10" s="173">
        <v>5789</v>
      </c>
      <c r="I10" s="174">
        <f t="shared" si="2"/>
        <v>0.98906543652827605</v>
      </c>
      <c r="J10" s="170">
        <v>2931</v>
      </c>
      <c r="K10" s="171">
        <f t="shared" si="3"/>
        <v>0.98653651969033995</v>
      </c>
      <c r="L10" s="170">
        <v>3073</v>
      </c>
      <c r="M10" s="171">
        <f t="shared" si="4"/>
        <v>0.9799107142857143</v>
      </c>
      <c r="N10" s="172">
        <v>16584</v>
      </c>
      <c r="O10" s="171">
        <f t="shared" si="5"/>
        <v>0.9853246984730557</v>
      </c>
      <c r="P10" s="170">
        <v>20168</v>
      </c>
      <c r="Q10" s="171">
        <f t="shared" si="6"/>
        <v>0.98756243267064925</v>
      </c>
    </row>
    <row r="11" spans="2:17">
      <c r="B11" s="168" t="s">
        <v>68</v>
      </c>
      <c r="C11" s="169" t="s">
        <v>69</v>
      </c>
      <c r="D11" s="170">
        <v>946</v>
      </c>
      <c r="E11" s="171">
        <f t="shared" si="0"/>
        <v>0.99369747899159666</v>
      </c>
      <c r="F11" s="172">
        <v>2836</v>
      </c>
      <c r="G11" s="171">
        <f t="shared" si="1"/>
        <v>0.99230230930720786</v>
      </c>
      <c r="H11" s="173">
        <v>5733</v>
      </c>
      <c r="I11" s="174">
        <f t="shared" si="2"/>
        <v>0.9903264812575574</v>
      </c>
      <c r="J11" s="170">
        <v>2897</v>
      </c>
      <c r="K11" s="171">
        <f t="shared" si="3"/>
        <v>0.98839986352780618</v>
      </c>
      <c r="L11" s="170">
        <v>3015</v>
      </c>
      <c r="M11" s="171">
        <f t="shared" si="4"/>
        <v>0.98112593556784899</v>
      </c>
      <c r="N11" s="172">
        <v>16349</v>
      </c>
      <c r="O11" s="171">
        <f t="shared" si="5"/>
        <v>0.98582971538832609</v>
      </c>
      <c r="P11" s="170">
        <v>19903</v>
      </c>
      <c r="Q11" s="171">
        <f t="shared" si="6"/>
        <v>0.98686037286790951</v>
      </c>
    </row>
    <row r="12" spans="2:17">
      <c r="B12" s="168" t="s">
        <v>70</v>
      </c>
      <c r="C12" s="169" t="s">
        <v>71</v>
      </c>
      <c r="D12" s="170">
        <v>939</v>
      </c>
      <c r="E12" s="171">
        <f t="shared" si="0"/>
        <v>0.992600422832981</v>
      </c>
      <c r="F12" s="172">
        <v>2815</v>
      </c>
      <c r="G12" s="171">
        <f t="shared" si="1"/>
        <v>0.99259520451339911</v>
      </c>
      <c r="H12" s="173">
        <v>5685</v>
      </c>
      <c r="I12" s="174">
        <f t="shared" si="2"/>
        <v>0.99162742019884875</v>
      </c>
      <c r="J12" s="170">
        <v>2869</v>
      </c>
      <c r="K12" s="171">
        <f t="shared" si="3"/>
        <v>0.9903348291335865</v>
      </c>
      <c r="L12" s="170">
        <v>2967</v>
      </c>
      <c r="M12" s="171">
        <f t="shared" si="4"/>
        <v>0.98407960199004973</v>
      </c>
      <c r="N12" s="172">
        <v>16123</v>
      </c>
      <c r="O12" s="171">
        <f t="shared" si="5"/>
        <v>0.98617652455807692</v>
      </c>
      <c r="P12" s="170">
        <v>19646</v>
      </c>
      <c r="Q12" s="171">
        <f t="shared" si="6"/>
        <v>0.98708737376274935</v>
      </c>
    </row>
    <row r="13" spans="2:17">
      <c r="B13" s="168" t="s">
        <v>72</v>
      </c>
      <c r="C13" s="169" t="s">
        <v>73</v>
      </c>
      <c r="D13" s="170">
        <v>933</v>
      </c>
      <c r="E13" s="171">
        <f t="shared" si="0"/>
        <v>0.99361022364217255</v>
      </c>
      <c r="F13" s="172">
        <v>2795</v>
      </c>
      <c r="G13" s="171">
        <f t="shared" si="1"/>
        <v>0.99289520426287747</v>
      </c>
      <c r="H13" s="173">
        <v>5639</v>
      </c>
      <c r="I13" s="174">
        <f t="shared" si="2"/>
        <v>0.99190853122251543</v>
      </c>
      <c r="J13" s="170">
        <v>2844</v>
      </c>
      <c r="K13" s="171">
        <f t="shared" si="3"/>
        <v>0.99128616242593237</v>
      </c>
      <c r="L13" s="170">
        <v>2926</v>
      </c>
      <c r="M13" s="171">
        <f t="shared" si="4"/>
        <v>0.98618132794068081</v>
      </c>
      <c r="N13" s="172">
        <v>15927</v>
      </c>
      <c r="O13" s="171">
        <f t="shared" si="5"/>
        <v>0.98784345345159086</v>
      </c>
      <c r="P13" s="170">
        <v>19379</v>
      </c>
      <c r="Q13" s="171">
        <f t="shared" si="6"/>
        <v>0.98640944721571822</v>
      </c>
    </row>
    <row r="14" spans="2:17">
      <c r="B14" s="168" t="s">
        <v>74</v>
      </c>
      <c r="C14" s="169" t="s">
        <v>75</v>
      </c>
      <c r="D14" s="170">
        <v>926</v>
      </c>
      <c r="E14" s="171">
        <f t="shared" si="0"/>
        <v>0.992497320471597</v>
      </c>
      <c r="F14" s="172">
        <v>2776</v>
      </c>
      <c r="G14" s="171">
        <f t="shared" si="1"/>
        <v>0.99320214669051876</v>
      </c>
      <c r="H14" s="173">
        <v>5599</v>
      </c>
      <c r="I14" s="174">
        <f t="shared" si="2"/>
        <v>0.99290654371342435</v>
      </c>
      <c r="J14" s="170">
        <v>2823</v>
      </c>
      <c r="K14" s="171">
        <f t="shared" si="3"/>
        <v>0.9926160337552743</v>
      </c>
      <c r="L14" s="170">
        <v>2893</v>
      </c>
      <c r="M14" s="171">
        <f t="shared" si="4"/>
        <v>0.98872180451127822</v>
      </c>
      <c r="N14" s="172">
        <v>15752</v>
      </c>
      <c r="O14" s="171">
        <f t="shared" si="5"/>
        <v>0.98901236893325795</v>
      </c>
      <c r="P14" s="170">
        <v>19126</v>
      </c>
      <c r="Q14" s="171">
        <f t="shared" si="6"/>
        <v>0.98694463078590222</v>
      </c>
    </row>
    <row r="15" spans="2:17">
      <c r="B15" s="168" t="s">
        <v>76</v>
      </c>
      <c r="C15" s="169" t="s">
        <v>77</v>
      </c>
      <c r="D15" s="170">
        <v>921</v>
      </c>
      <c r="E15" s="171">
        <f t="shared" si="0"/>
        <v>0.99460043196544279</v>
      </c>
      <c r="F15" s="172">
        <v>2758</v>
      </c>
      <c r="G15" s="171">
        <f t="shared" si="1"/>
        <v>0.99351585014409227</v>
      </c>
      <c r="H15" s="173">
        <v>5560</v>
      </c>
      <c r="I15" s="174">
        <f t="shared" si="2"/>
        <v>0.99303447044115023</v>
      </c>
      <c r="J15" s="170">
        <v>2802</v>
      </c>
      <c r="K15" s="171">
        <f t="shared" si="3"/>
        <v>0.9925611052072264</v>
      </c>
      <c r="L15" s="170">
        <v>2864</v>
      </c>
      <c r="M15" s="171">
        <f t="shared" si="4"/>
        <v>0.98997580366401661</v>
      </c>
      <c r="N15" s="172">
        <v>15610</v>
      </c>
      <c r="O15" s="171">
        <f t="shared" si="5"/>
        <v>0.99098527171152873</v>
      </c>
      <c r="P15" s="170">
        <v>18883</v>
      </c>
      <c r="Q15" s="171">
        <f t="shared" si="6"/>
        <v>0.98729478197218445</v>
      </c>
    </row>
    <row r="16" spans="2:17">
      <c r="B16" s="168" t="s">
        <v>78</v>
      </c>
      <c r="C16" s="169" t="s">
        <v>79</v>
      </c>
      <c r="D16" s="170">
        <v>915</v>
      </c>
      <c r="E16" s="171">
        <f t="shared" si="0"/>
        <v>0.99348534201954397</v>
      </c>
      <c r="F16" s="172">
        <v>2740</v>
      </c>
      <c r="G16" s="171">
        <f t="shared" si="1"/>
        <v>0.9934735315445975</v>
      </c>
      <c r="H16" s="173">
        <v>5523</v>
      </c>
      <c r="I16" s="174">
        <f t="shared" si="2"/>
        <v>0.99334532374100715</v>
      </c>
      <c r="J16" s="170">
        <v>2782</v>
      </c>
      <c r="K16" s="171">
        <f t="shared" si="3"/>
        <v>0.99286224125624556</v>
      </c>
      <c r="L16" s="170">
        <v>2841</v>
      </c>
      <c r="M16" s="171">
        <f t="shared" si="4"/>
        <v>0.9919692737430168</v>
      </c>
      <c r="N16" s="172">
        <v>15434</v>
      </c>
      <c r="O16" s="171">
        <f t="shared" si="5"/>
        <v>0.98872517616912237</v>
      </c>
      <c r="P16" s="170">
        <v>18669</v>
      </c>
      <c r="Q16" s="171">
        <f t="shared" si="6"/>
        <v>0.98866705502303664</v>
      </c>
    </row>
    <row r="17" spans="2:17">
      <c r="B17" s="168" t="s">
        <v>80</v>
      </c>
      <c r="C17" s="169" t="s">
        <v>81</v>
      </c>
      <c r="D17" s="170">
        <v>909</v>
      </c>
      <c r="E17" s="171">
        <f t="shared" si="0"/>
        <v>0.99344262295081964</v>
      </c>
      <c r="F17" s="172">
        <v>2724</v>
      </c>
      <c r="G17" s="171">
        <f t="shared" si="1"/>
        <v>0.99416058394160589</v>
      </c>
      <c r="H17" s="173">
        <v>5487</v>
      </c>
      <c r="I17" s="174">
        <f t="shared" si="2"/>
        <v>0.99348180336773495</v>
      </c>
      <c r="J17" s="170">
        <v>2764</v>
      </c>
      <c r="K17" s="171">
        <f t="shared" si="3"/>
        <v>0.99352983465132994</v>
      </c>
      <c r="L17" s="170">
        <v>2819</v>
      </c>
      <c r="M17" s="171">
        <f t="shared" si="4"/>
        <v>0.99225624780007038</v>
      </c>
      <c r="N17" s="172">
        <v>15264</v>
      </c>
      <c r="O17" s="171">
        <f t="shared" si="5"/>
        <v>0.98898535700401713</v>
      </c>
      <c r="P17" s="170">
        <v>18478</v>
      </c>
      <c r="Q17" s="171">
        <f t="shared" si="6"/>
        <v>0.98976913600085703</v>
      </c>
    </row>
    <row r="18" spans="2:17">
      <c r="B18" s="168" t="s">
        <v>82</v>
      </c>
      <c r="C18" s="169" t="s">
        <v>83</v>
      </c>
      <c r="D18" s="170">
        <v>904</v>
      </c>
      <c r="E18" s="171">
        <f t="shared" si="0"/>
        <v>0.99449944994499451</v>
      </c>
      <c r="F18" s="172">
        <v>2707</v>
      </c>
      <c r="G18" s="171">
        <f t="shared" si="1"/>
        <v>0.99375917767988253</v>
      </c>
      <c r="H18" s="173">
        <v>5453</v>
      </c>
      <c r="I18" s="174">
        <f t="shared" si="2"/>
        <v>0.99380353562967017</v>
      </c>
      <c r="J18" s="170">
        <v>2746</v>
      </c>
      <c r="K18" s="171">
        <f t="shared" si="3"/>
        <v>0.99348769898697542</v>
      </c>
      <c r="L18" s="170">
        <v>2798</v>
      </c>
      <c r="M18" s="171">
        <f t="shared" si="4"/>
        <v>0.99255054984036895</v>
      </c>
      <c r="N18" s="172">
        <v>15111</v>
      </c>
      <c r="O18" s="171">
        <f t="shared" si="5"/>
        <v>0.98997641509433965</v>
      </c>
      <c r="P18" s="170">
        <v>18319</v>
      </c>
      <c r="Q18" s="171">
        <f t="shared" si="6"/>
        <v>0.99139517263773136</v>
      </c>
    </row>
    <row r="19" spans="2:17">
      <c r="B19" s="168" t="s">
        <v>84</v>
      </c>
      <c r="C19" s="175" t="s">
        <v>85</v>
      </c>
      <c r="D19" s="176">
        <v>898</v>
      </c>
      <c r="E19" s="177">
        <f>D19/D18</f>
        <v>0.99336283185840712</v>
      </c>
      <c r="F19" s="178">
        <v>2691</v>
      </c>
      <c r="G19" s="177">
        <f t="shared" si="1"/>
        <v>0.99408939785740669</v>
      </c>
      <c r="H19" s="179">
        <v>5418</v>
      </c>
      <c r="I19" s="180">
        <f t="shared" si="2"/>
        <v>0.99358151476251599</v>
      </c>
      <c r="J19" s="176">
        <v>2728</v>
      </c>
      <c r="K19" s="177">
        <f t="shared" si="3"/>
        <v>0.99344501092498183</v>
      </c>
      <c r="L19" s="176">
        <v>2779</v>
      </c>
      <c r="M19" s="177">
        <f>L19/L18</f>
        <v>0.99320943531093642</v>
      </c>
      <c r="N19" s="178">
        <v>14974</v>
      </c>
      <c r="O19" s="177">
        <f>N19/N18</f>
        <v>0.99093375686585927</v>
      </c>
      <c r="P19" s="176">
        <v>18127</v>
      </c>
      <c r="Q19" s="177">
        <f>P19/P18</f>
        <v>0.98951907855232268</v>
      </c>
    </row>
    <row r="20" spans="2:17">
      <c r="B20" s="168" t="s">
        <v>86</v>
      </c>
      <c r="C20" s="168" t="s">
        <v>87</v>
      </c>
      <c r="D20" s="181"/>
      <c r="E20" s="182"/>
      <c r="F20" s="181">
        <v>2674</v>
      </c>
      <c r="G20" s="183">
        <f>F20/F19</f>
        <v>0.99368264585655885</v>
      </c>
      <c r="H20" s="184"/>
      <c r="I20" s="185"/>
      <c r="J20" s="181">
        <v>2712</v>
      </c>
      <c r="K20" s="183">
        <f>J20/J19</f>
        <v>0.99413489736070382</v>
      </c>
      <c r="L20" s="181"/>
      <c r="M20" s="182"/>
      <c r="N20" s="182"/>
      <c r="O20" s="182"/>
      <c r="P20" s="181"/>
      <c r="Q20" s="182"/>
    </row>
    <row r="22" spans="2:17">
      <c r="K22" s="166" t="s">
        <v>176</v>
      </c>
    </row>
  </sheetData>
  <mergeCells count="1">
    <mergeCell ref="H1:J1"/>
  </mergeCells>
  <phoneticPr fontId="1"/>
  <pageMargins left="0.70866141732283472" right="0.70866141732283472" top="0.74803149606299213" bottom="0.74803149606299213" header="0.31496062992125984" footer="0.31496062992125984"/>
  <pageSetup paperSize="9" scale="90" orientation="landscape" horizontalDpi="300" verticalDpi="300" r:id="rId1"/>
</worksheet>
</file>

<file path=xl/worksheets/sheet3.xml><?xml version="1.0" encoding="utf-8"?>
<worksheet xmlns="http://schemas.openxmlformats.org/spreadsheetml/2006/main" xmlns:r="http://schemas.openxmlformats.org/officeDocument/2006/relationships">
  <dimension ref="A1:Q25"/>
  <sheetViews>
    <sheetView zoomScaleNormal="100" workbookViewId="0">
      <selection activeCell="E35" sqref="E35"/>
    </sheetView>
  </sheetViews>
  <sheetFormatPr defaultRowHeight="11.25"/>
  <cols>
    <col min="1" max="1" width="1.625" style="107" customWidth="1"/>
    <col min="2" max="2" width="12.875" style="107" customWidth="1"/>
    <col min="3" max="3" width="8.875" style="107" customWidth="1"/>
    <col min="4" max="17" width="9" style="107"/>
    <col min="18" max="18" width="4.625" style="107" customWidth="1"/>
    <col min="19" max="16384" width="9" style="107"/>
  </cols>
  <sheetData>
    <row r="1" spans="1:17">
      <c r="C1" s="108"/>
    </row>
    <row r="2" spans="1:17" ht="12">
      <c r="A2" s="109" t="s">
        <v>126</v>
      </c>
      <c r="C2" s="110"/>
    </row>
    <row r="3" spans="1:17" ht="12" thickBot="1"/>
    <row r="4" spans="1:17" ht="22.5">
      <c r="B4" s="111"/>
      <c r="C4" s="112" t="s">
        <v>127</v>
      </c>
      <c r="D4" s="113" t="s">
        <v>128</v>
      </c>
      <c r="E4" s="113" t="s">
        <v>129</v>
      </c>
      <c r="F4" s="113" t="s">
        <v>130</v>
      </c>
      <c r="G4" s="113" t="s">
        <v>131</v>
      </c>
      <c r="H4" s="113" t="s">
        <v>132</v>
      </c>
      <c r="I4" s="114" t="s">
        <v>133</v>
      </c>
      <c r="J4" s="113" t="s">
        <v>134</v>
      </c>
      <c r="K4" s="113" t="s">
        <v>135</v>
      </c>
      <c r="L4" s="113" t="s">
        <v>136</v>
      </c>
      <c r="M4" s="113" t="s">
        <v>137</v>
      </c>
      <c r="N4" s="113" t="s">
        <v>138</v>
      </c>
      <c r="O4" s="113" t="s">
        <v>139</v>
      </c>
      <c r="P4" s="113" t="s">
        <v>140</v>
      </c>
      <c r="Q4" s="115" t="s">
        <v>141</v>
      </c>
    </row>
    <row r="5" spans="1:17" s="116" customFormat="1">
      <c r="A5" s="96"/>
      <c r="B5" s="148" t="s">
        <v>162</v>
      </c>
      <c r="C5" s="117">
        <v>225.3</v>
      </c>
      <c r="D5" s="118">
        <v>230.39999999999998</v>
      </c>
      <c r="E5" s="118">
        <v>235.5</v>
      </c>
      <c r="F5" s="118">
        <v>240.7</v>
      </c>
      <c r="G5" s="118">
        <v>245.9</v>
      </c>
      <c r="H5" s="118">
        <v>251</v>
      </c>
      <c r="I5" s="119">
        <v>256.2</v>
      </c>
      <c r="J5" s="118">
        <f t="shared" ref="J5:Q5" si="0">SUM(J6,J8)</f>
        <v>254</v>
      </c>
      <c r="K5" s="118">
        <f t="shared" si="0"/>
        <v>252</v>
      </c>
      <c r="L5" s="118">
        <f t="shared" si="0"/>
        <v>250.3</v>
      </c>
      <c r="M5" s="118">
        <f t="shared" si="0"/>
        <v>248.7</v>
      </c>
      <c r="N5" s="118">
        <f t="shared" si="0"/>
        <v>247</v>
      </c>
      <c r="O5" s="118">
        <f t="shared" si="0"/>
        <v>245.5</v>
      </c>
      <c r="P5" s="118">
        <f t="shared" si="0"/>
        <v>243.89999999999998</v>
      </c>
      <c r="Q5" s="120">
        <f t="shared" si="0"/>
        <v>242.29999999999998</v>
      </c>
    </row>
    <row r="6" spans="1:17">
      <c r="A6" s="95"/>
      <c r="B6" s="149" t="s">
        <v>163</v>
      </c>
      <c r="C6" s="122">
        <v>85.9</v>
      </c>
      <c r="D6" s="123">
        <v>91.3</v>
      </c>
      <c r="E6" s="123">
        <v>96.6</v>
      </c>
      <c r="F6" s="123">
        <v>102</v>
      </c>
      <c r="G6" s="123">
        <v>107.4</v>
      </c>
      <c r="H6" s="123">
        <v>112.7</v>
      </c>
      <c r="I6" s="123">
        <v>118.1</v>
      </c>
      <c r="J6" s="123">
        <f t="shared" ref="J6:Q6" si="1">ROUND(I6*J7,1)</f>
        <v>117.3</v>
      </c>
      <c r="K6" s="123">
        <f t="shared" si="1"/>
        <v>116.5</v>
      </c>
      <c r="L6" s="123">
        <f t="shared" si="1"/>
        <v>115.7</v>
      </c>
      <c r="M6" s="123">
        <f t="shared" si="1"/>
        <v>115</v>
      </c>
      <c r="N6" s="123">
        <f t="shared" si="1"/>
        <v>114.2</v>
      </c>
      <c r="O6" s="123">
        <f t="shared" si="1"/>
        <v>113.5</v>
      </c>
      <c r="P6" s="123">
        <f t="shared" si="1"/>
        <v>112.8</v>
      </c>
      <c r="Q6" s="124">
        <f t="shared" si="1"/>
        <v>112.1</v>
      </c>
    </row>
    <row r="7" spans="1:17">
      <c r="A7" s="95" t="s">
        <v>148</v>
      </c>
      <c r="B7" s="149" t="s">
        <v>164</v>
      </c>
      <c r="C7" s="150"/>
      <c r="D7" s="125">
        <f>ROUND(D6/C6,3)</f>
        <v>1.0629999999999999</v>
      </c>
      <c r="E7" s="125">
        <f>ROUND(E6/D6,3)</f>
        <v>1.0580000000000001</v>
      </c>
      <c r="F7" s="125">
        <f t="shared" ref="F7:I7" si="2">ROUND(F6/E6,3)</f>
        <v>1.056</v>
      </c>
      <c r="G7" s="125">
        <f>ROUND(G6/F6,3)</f>
        <v>1.0529999999999999</v>
      </c>
      <c r="H7" s="125">
        <f t="shared" si="2"/>
        <v>1.0489999999999999</v>
      </c>
      <c r="I7" s="125">
        <f t="shared" si="2"/>
        <v>1.048</v>
      </c>
      <c r="J7" s="125">
        <v>0.99299999999999999</v>
      </c>
      <c r="K7" s="125">
        <v>0.99299999999999999</v>
      </c>
      <c r="L7" s="125">
        <v>0.99299999999999999</v>
      </c>
      <c r="M7" s="125">
        <v>0.99399999999999999</v>
      </c>
      <c r="N7" s="125">
        <v>0.99299999999999999</v>
      </c>
      <c r="O7" s="125">
        <v>0.99399999999999999</v>
      </c>
      <c r="P7" s="125">
        <v>0.99399999999999999</v>
      </c>
      <c r="Q7" s="126">
        <v>0.99399999999999999</v>
      </c>
    </row>
    <row r="8" spans="1:17">
      <c r="A8" s="95"/>
      <c r="B8" s="149" t="s">
        <v>165</v>
      </c>
      <c r="C8" s="122">
        <v>139.4</v>
      </c>
      <c r="D8" s="123">
        <v>139.1</v>
      </c>
      <c r="E8" s="123">
        <v>138.9</v>
      </c>
      <c r="F8" s="123">
        <v>138.69999999999999</v>
      </c>
      <c r="G8" s="123">
        <v>138.5</v>
      </c>
      <c r="H8" s="123">
        <v>138.30000000000001</v>
      </c>
      <c r="I8" s="123">
        <v>138.1</v>
      </c>
      <c r="J8" s="123">
        <f t="shared" ref="J8:Q8" si="3">ROUND(I8*J9,1)</f>
        <v>136.69999999999999</v>
      </c>
      <c r="K8" s="123">
        <f t="shared" si="3"/>
        <v>135.5</v>
      </c>
      <c r="L8" s="123">
        <f t="shared" si="3"/>
        <v>134.6</v>
      </c>
      <c r="M8" s="123">
        <f t="shared" si="3"/>
        <v>133.69999999999999</v>
      </c>
      <c r="N8" s="123">
        <f t="shared" si="3"/>
        <v>132.80000000000001</v>
      </c>
      <c r="O8" s="123">
        <f t="shared" si="3"/>
        <v>132</v>
      </c>
      <c r="P8" s="123">
        <f t="shared" si="3"/>
        <v>131.1</v>
      </c>
      <c r="Q8" s="124">
        <f t="shared" si="3"/>
        <v>130.19999999999999</v>
      </c>
    </row>
    <row r="9" spans="1:17" ht="12" thickBot="1">
      <c r="A9" s="95" t="s">
        <v>149</v>
      </c>
      <c r="B9" s="149" t="s">
        <v>166</v>
      </c>
      <c r="C9" s="151"/>
      <c r="D9" s="127">
        <f t="shared" ref="D9:I9" si="4">ROUND(D8/C8,3)</f>
        <v>0.998</v>
      </c>
      <c r="E9" s="127">
        <f t="shared" si="4"/>
        <v>0.999</v>
      </c>
      <c r="F9" s="127">
        <f t="shared" si="4"/>
        <v>0.999</v>
      </c>
      <c r="G9" s="127">
        <f>ROUND(G8/F8,3)</f>
        <v>0.999</v>
      </c>
      <c r="H9" s="127">
        <f t="shared" si="4"/>
        <v>0.999</v>
      </c>
      <c r="I9" s="127">
        <f t="shared" si="4"/>
        <v>0.999</v>
      </c>
      <c r="J9" s="127">
        <v>0.99</v>
      </c>
      <c r="K9" s="127">
        <v>0.99099999999999999</v>
      </c>
      <c r="L9" s="127">
        <v>0.99299999999999999</v>
      </c>
      <c r="M9" s="127">
        <v>0.99299999999999999</v>
      </c>
      <c r="N9" s="127">
        <v>0.99299999999999999</v>
      </c>
      <c r="O9" s="127">
        <v>0.99399999999999999</v>
      </c>
      <c r="P9" s="127">
        <v>0.99299999999999999</v>
      </c>
      <c r="Q9" s="128">
        <v>0.99299999999999999</v>
      </c>
    </row>
    <row r="10" spans="1:17">
      <c r="B10" s="129"/>
      <c r="C10" s="130"/>
      <c r="D10" s="130"/>
      <c r="E10" s="130"/>
      <c r="F10" s="130"/>
      <c r="G10" s="130"/>
      <c r="H10" s="130"/>
      <c r="I10" s="130"/>
      <c r="J10" s="130"/>
      <c r="K10" s="130"/>
      <c r="L10" s="130"/>
      <c r="M10" s="130"/>
      <c r="N10" s="130"/>
      <c r="O10" s="130"/>
      <c r="P10" s="130"/>
      <c r="Q10" s="130"/>
    </row>
    <row r="11" spans="1:17">
      <c r="B11" s="152" t="s">
        <v>167</v>
      </c>
      <c r="C11" s="131"/>
      <c r="D11" s="131"/>
      <c r="E11" s="131"/>
      <c r="F11" s="132"/>
      <c r="G11" s="133"/>
      <c r="H11" s="133"/>
      <c r="I11" s="133"/>
      <c r="J11" s="134"/>
      <c r="K11" s="134"/>
      <c r="L11" s="134"/>
      <c r="M11" s="134"/>
      <c r="N11" s="134"/>
      <c r="O11" s="134"/>
      <c r="P11" s="134"/>
      <c r="Q11" s="51" t="s">
        <v>145</v>
      </c>
    </row>
    <row r="12" spans="1:17">
      <c r="B12" s="121" t="s">
        <v>142</v>
      </c>
      <c r="C12" s="153"/>
      <c r="D12" s="135">
        <f>ROUND(9026*D7,0)</f>
        <v>9595</v>
      </c>
      <c r="E12" s="135">
        <f t="shared" ref="E12:Q12" si="5">ROUND(D12*E7,0)</f>
        <v>10152</v>
      </c>
      <c r="F12" s="135">
        <f t="shared" si="5"/>
        <v>10721</v>
      </c>
      <c r="G12" s="135">
        <f>ROUND(F12*G7,0)</f>
        <v>11289</v>
      </c>
      <c r="H12" s="135">
        <f t="shared" si="5"/>
        <v>11842</v>
      </c>
      <c r="I12" s="135">
        <f t="shared" si="5"/>
        <v>12410</v>
      </c>
      <c r="J12" s="135">
        <f t="shared" si="5"/>
        <v>12323</v>
      </c>
      <c r="K12" s="135">
        <f t="shared" si="5"/>
        <v>12237</v>
      </c>
      <c r="L12" s="135">
        <f t="shared" si="5"/>
        <v>12151</v>
      </c>
      <c r="M12" s="135">
        <f t="shared" si="5"/>
        <v>12078</v>
      </c>
      <c r="N12" s="135">
        <f t="shared" si="5"/>
        <v>11993</v>
      </c>
      <c r="O12" s="136">
        <f t="shared" si="5"/>
        <v>11921</v>
      </c>
      <c r="P12" s="136">
        <f t="shared" si="5"/>
        <v>11849</v>
      </c>
      <c r="Q12" s="136">
        <f t="shared" si="5"/>
        <v>11778</v>
      </c>
    </row>
    <row r="13" spans="1:17">
      <c r="B13" s="121" t="s">
        <v>143</v>
      </c>
      <c r="C13" s="153"/>
      <c r="D13" s="135">
        <f>ROUND(2744*D9,0)</f>
        <v>2739</v>
      </c>
      <c r="E13" s="135">
        <f t="shared" ref="E13:Q13" si="6">ROUND(D13*E9,0)</f>
        <v>2736</v>
      </c>
      <c r="F13" s="135">
        <f t="shared" si="6"/>
        <v>2733</v>
      </c>
      <c r="G13" s="135">
        <f>ROUND(F13*G9,0)</f>
        <v>2730</v>
      </c>
      <c r="H13" s="135">
        <f t="shared" si="6"/>
        <v>2727</v>
      </c>
      <c r="I13" s="135">
        <f t="shared" si="6"/>
        <v>2724</v>
      </c>
      <c r="J13" s="135">
        <f t="shared" si="6"/>
        <v>2697</v>
      </c>
      <c r="K13" s="135">
        <f t="shared" si="6"/>
        <v>2673</v>
      </c>
      <c r="L13" s="135">
        <f t="shared" si="6"/>
        <v>2654</v>
      </c>
      <c r="M13" s="135">
        <f t="shared" si="6"/>
        <v>2635</v>
      </c>
      <c r="N13" s="135">
        <f t="shared" si="6"/>
        <v>2617</v>
      </c>
      <c r="O13" s="136">
        <f t="shared" si="6"/>
        <v>2601</v>
      </c>
      <c r="P13" s="136">
        <f t="shared" si="6"/>
        <v>2583</v>
      </c>
      <c r="Q13" s="136">
        <f t="shared" si="6"/>
        <v>2565</v>
      </c>
    </row>
    <row r="14" spans="1:17">
      <c r="B14" s="137"/>
      <c r="C14" s="154"/>
      <c r="D14" s="138"/>
      <c r="E14" s="138"/>
      <c r="F14" s="138"/>
      <c r="G14" s="138"/>
      <c r="H14" s="138"/>
      <c r="I14" s="138"/>
      <c r="J14" s="138"/>
      <c r="K14" s="138"/>
      <c r="L14" s="138"/>
      <c r="M14" s="138"/>
      <c r="N14" s="138"/>
      <c r="O14" s="134"/>
      <c r="P14" s="134"/>
      <c r="Q14" s="134"/>
    </row>
    <row r="15" spans="1:17" s="95" customFormat="1">
      <c r="B15" s="155"/>
      <c r="C15" s="156"/>
      <c r="D15" s="157"/>
      <c r="E15" s="157"/>
      <c r="F15" s="157"/>
      <c r="G15" s="157"/>
      <c r="H15" s="157"/>
      <c r="I15" s="157"/>
      <c r="J15" s="157"/>
      <c r="K15" s="157"/>
      <c r="L15" s="157"/>
      <c r="M15" s="157"/>
      <c r="N15" s="157"/>
      <c r="O15" s="157"/>
      <c r="P15" s="157"/>
      <c r="Q15" s="51" t="s">
        <v>145</v>
      </c>
    </row>
    <row r="16" spans="1:17" s="95" customFormat="1">
      <c r="A16" s="95" t="s">
        <v>160</v>
      </c>
      <c r="B16" s="149" t="s">
        <v>168</v>
      </c>
      <c r="C16" s="153"/>
      <c r="D16" s="158">
        <v>3581</v>
      </c>
      <c r="E16" s="158">
        <v>3581</v>
      </c>
      <c r="F16" s="158">
        <v>3581</v>
      </c>
      <c r="G16" s="158">
        <v>3581</v>
      </c>
      <c r="H16" s="158">
        <v>3581</v>
      </c>
      <c r="I16" s="158">
        <v>3581</v>
      </c>
      <c r="J16" s="158">
        <v>3581</v>
      </c>
      <c r="K16" s="158">
        <v>3581</v>
      </c>
      <c r="L16" s="158">
        <v>3581</v>
      </c>
      <c r="M16" s="158">
        <v>3581</v>
      </c>
      <c r="N16" s="158">
        <v>3581</v>
      </c>
      <c r="O16" s="158">
        <v>3581</v>
      </c>
      <c r="P16" s="158">
        <v>3581</v>
      </c>
      <c r="Q16" s="158">
        <v>3581</v>
      </c>
    </row>
    <row r="17" spans="1:17" s="95" customFormat="1">
      <c r="A17" s="95" t="s">
        <v>161</v>
      </c>
      <c r="B17" s="149" t="s">
        <v>169</v>
      </c>
      <c r="C17" s="153"/>
      <c r="D17" s="158">
        <f>SUM(D12:D13)-D16</f>
        <v>8753</v>
      </c>
      <c r="E17" s="158">
        <f t="shared" ref="E17:J17" si="7">SUM(E12:E13)-E16</f>
        <v>9307</v>
      </c>
      <c r="F17" s="158">
        <f t="shared" si="7"/>
        <v>9873</v>
      </c>
      <c r="G17" s="158">
        <f t="shared" si="7"/>
        <v>10438</v>
      </c>
      <c r="H17" s="158">
        <f t="shared" si="7"/>
        <v>10988</v>
      </c>
      <c r="I17" s="158">
        <f t="shared" si="7"/>
        <v>11553</v>
      </c>
      <c r="J17" s="158">
        <f t="shared" si="7"/>
        <v>11439</v>
      </c>
      <c r="K17" s="158">
        <f t="shared" ref="K17:Q17" si="8">SUM(K12:K13)-K16</f>
        <v>11329</v>
      </c>
      <c r="L17" s="158">
        <f t="shared" si="8"/>
        <v>11224</v>
      </c>
      <c r="M17" s="158">
        <f t="shared" si="8"/>
        <v>11132</v>
      </c>
      <c r="N17" s="158">
        <f t="shared" si="8"/>
        <v>11029</v>
      </c>
      <c r="O17" s="158">
        <f t="shared" si="8"/>
        <v>10941</v>
      </c>
      <c r="P17" s="158">
        <f t="shared" si="8"/>
        <v>10851</v>
      </c>
      <c r="Q17" s="158">
        <f t="shared" si="8"/>
        <v>10762</v>
      </c>
    </row>
    <row r="18" spans="1:17" s="95" customFormat="1">
      <c r="B18" s="155"/>
      <c r="C18" s="138"/>
      <c r="D18" s="159"/>
      <c r="E18" s="159"/>
      <c r="F18" s="159"/>
      <c r="G18" s="159"/>
      <c r="H18" s="159"/>
      <c r="I18" s="159"/>
      <c r="J18" s="159"/>
      <c r="K18" s="159"/>
      <c r="L18" s="159"/>
      <c r="M18" s="159"/>
      <c r="N18" s="159"/>
      <c r="O18" s="159"/>
      <c r="P18" s="159"/>
      <c r="Q18" s="159"/>
    </row>
    <row r="19" spans="1:17" s="95" customFormat="1">
      <c r="B19" s="155"/>
      <c r="C19" s="138"/>
      <c r="D19" s="159"/>
      <c r="E19" s="159"/>
      <c r="F19" s="159"/>
      <c r="G19" s="159"/>
      <c r="H19" s="159"/>
      <c r="I19" s="159"/>
      <c r="J19" s="159"/>
      <c r="K19" s="159"/>
      <c r="L19" s="159"/>
      <c r="M19" s="159"/>
      <c r="N19" s="159"/>
      <c r="O19" s="159"/>
      <c r="P19" s="159"/>
      <c r="Q19" s="159"/>
    </row>
    <row r="20" spans="1:17" ht="12" thickBot="1">
      <c r="B20" s="107" t="s">
        <v>144</v>
      </c>
      <c r="Q20" s="51" t="s">
        <v>145</v>
      </c>
    </row>
    <row r="21" spans="1:17">
      <c r="A21" s="95" t="s">
        <v>170</v>
      </c>
      <c r="B21" s="160" t="s">
        <v>171</v>
      </c>
      <c r="C21" s="139">
        <v>3744</v>
      </c>
      <c r="D21" s="140">
        <f t="shared" ref="D21:Q21" si="9">ROUND(D17/2,0)</f>
        <v>4377</v>
      </c>
      <c r="E21" s="140">
        <f t="shared" si="9"/>
        <v>4654</v>
      </c>
      <c r="F21" s="140">
        <f t="shared" si="9"/>
        <v>4937</v>
      </c>
      <c r="G21" s="140">
        <f t="shared" si="9"/>
        <v>5219</v>
      </c>
      <c r="H21" s="140">
        <f t="shared" si="9"/>
        <v>5494</v>
      </c>
      <c r="I21" s="140">
        <f t="shared" si="9"/>
        <v>5777</v>
      </c>
      <c r="J21" s="140">
        <f t="shared" si="9"/>
        <v>5720</v>
      </c>
      <c r="K21" s="140">
        <f t="shared" si="9"/>
        <v>5665</v>
      </c>
      <c r="L21" s="140">
        <f t="shared" si="9"/>
        <v>5612</v>
      </c>
      <c r="M21" s="140">
        <f t="shared" si="9"/>
        <v>5566</v>
      </c>
      <c r="N21" s="140">
        <f t="shared" si="9"/>
        <v>5515</v>
      </c>
      <c r="O21" s="140">
        <f t="shared" si="9"/>
        <v>5471</v>
      </c>
      <c r="P21" s="140">
        <f t="shared" si="9"/>
        <v>5426</v>
      </c>
      <c r="Q21" s="141">
        <f t="shared" si="9"/>
        <v>5381</v>
      </c>
    </row>
    <row r="22" spans="1:17">
      <c r="B22" s="160" t="s">
        <v>172</v>
      </c>
      <c r="C22" s="142">
        <v>7325</v>
      </c>
      <c r="D22" s="136">
        <f t="shared" ref="D22:Q22" si="10">SUM(D16:D17)-D21</f>
        <v>7957</v>
      </c>
      <c r="E22" s="136">
        <f t="shared" si="10"/>
        <v>8234</v>
      </c>
      <c r="F22" s="136">
        <f t="shared" si="10"/>
        <v>8517</v>
      </c>
      <c r="G22" s="136">
        <f t="shared" si="10"/>
        <v>8800</v>
      </c>
      <c r="H22" s="136">
        <f t="shared" si="10"/>
        <v>9075</v>
      </c>
      <c r="I22" s="136">
        <f t="shared" si="10"/>
        <v>9357</v>
      </c>
      <c r="J22" s="136">
        <f t="shared" si="10"/>
        <v>9300</v>
      </c>
      <c r="K22" s="136">
        <f t="shared" si="10"/>
        <v>9245</v>
      </c>
      <c r="L22" s="136">
        <f t="shared" si="10"/>
        <v>9193</v>
      </c>
      <c r="M22" s="136">
        <f t="shared" si="10"/>
        <v>9147</v>
      </c>
      <c r="N22" s="136">
        <f t="shared" si="10"/>
        <v>9095</v>
      </c>
      <c r="O22" s="136">
        <f t="shared" si="10"/>
        <v>9051</v>
      </c>
      <c r="P22" s="136">
        <f t="shared" si="10"/>
        <v>9006</v>
      </c>
      <c r="Q22" s="143">
        <f t="shared" si="10"/>
        <v>8962</v>
      </c>
    </row>
    <row r="23" spans="1:17">
      <c r="B23" s="160" t="s">
        <v>146</v>
      </c>
      <c r="C23" s="142">
        <v>0</v>
      </c>
      <c r="D23" s="136">
        <v>0</v>
      </c>
      <c r="E23" s="136">
        <v>0</v>
      </c>
      <c r="F23" s="136">
        <v>0</v>
      </c>
      <c r="G23" s="136">
        <v>0</v>
      </c>
      <c r="H23" s="136">
        <v>0</v>
      </c>
      <c r="I23" s="136">
        <v>0</v>
      </c>
      <c r="J23" s="136">
        <v>0</v>
      </c>
      <c r="K23" s="136">
        <v>0</v>
      </c>
      <c r="L23" s="136">
        <v>0</v>
      </c>
      <c r="M23" s="136">
        <v>0</v>
      </c>
      <c r="N23" s="136">
        <v>0</v>
      </c>
      <c r="O23" s="136">
        <v>0</v>
      </c>
      <c r="P23" s="136">
        <v>0</v>
      </c>
      <c r="Q23" s="143">
        <v>0</v>
      </c>
    </row>
    <row r="24" spans="1:17" ht="12" thickBot="1">
      <c r="B24" s="111" t="s">
        <v>147</v>
      </c>
      <c r="C24" s="144">
        <v>0</v>
      </c>
      <c r="D24" s="145">
        <v>0</v>
      </c>
      <c r="E24" s="145">
        <v>0</v>
      </c>
      <c r="F24" s="145">
        <v>0</v>
      </c>
      <c r="G24" s="145">
        <v>0</v>
      </c>
      <c r="H24" s="145">
        <v>0</v>
      </c>
      <c r="I24" s="145">
        <v>0</v>
      </c>
      <c r="J24" s="145">
        <v>0</v>
      </c>
      <c r="K24" s="145">
        <v>0</v>
      </c>
      <c r="L24" s="145">
        <v>0</v>
      </c>
      <c r="M24" s="145">
        <v>0</v>
      </c>
      <c r="N24" s="145">
        <v>0</v>
      </c>
      <c r="O24" s="145">
        <v>0</v>
      </c>
      <c r="P24" s="145">
        <v>0</v>
      </c>
      <c r="Q24" s="146">
        <v>0</v>
      </c>
    </row>
    <row r="25" spans="1:17">
      <c r="C25" s="147">
        <f t="shared" ref="C25:Q25" si="11">SUM(C21:C24)</f>
        <v>11069</v>
      </c>
      <c r="D25" s="147">
        <f t="shared" si="11"/>
        <v>12334</v>
      </c>
      <c r="E25" s="147">
        <f t="shared" si="11"/>
        <v>12888</v>
      </c>
      <c r="F25" s="147">
        <f t="shared" si="11"/>
        <v>13454</v>
      </c>
      <c r="G25" s="147">
        <f t="shared" si="11"/>
        <v>14019</v>
      </c>
      <c r="H25" s="147">
        <f t="shared" si="11"/>
        <v>14569</v>
      </c>
      <c r="I25" s="147">
        <f t="shared" si="11"/>
        <v>15134</v>
      </c>
      <c r="J25" s="147">
        <f t="shared" si="11"/>
        <v>15020</v>
      </c>
      <c r="K25" s="147">
        <f t="shared" si="11"/>
        <v>14910</v>
      </c>
      <c r="L25" s="147">
        <f t="shared" si="11"/>
        <v>14805</v>
      </c>
      <c r="M25" s="147">
        <f t="shared" si="11"/>
        <v>14713</v>
      </c>
      <c r="N25" s="147">
        <f t="shared" si="11"/>
        <v>14610</v>
      </c>
      <c r="O25" s="147">
        <f t="shared" si="11"/>
        <v>14522</v>
      </c>
      <c r="P25" s="147">
        <f t="shared" si="11"/>
        <v>14432</v>
      </c>
      <c r="Q25" s="147">
        <f t="shared" si="11"/>
        <v>14343</v>
      </c>
    </row>
  </sheetData>
  <phoneticPr fontId="1"/>
  <pageMargins left="0.70866141732283472" right="0.70866141732283472" top="0.74803149606299213" bottom="0.74803149606299213" header="0.31496062992125984" footer="0.31496062992125984"/>
  <pageSetup paperSize="9" scale="85"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dimension ref="A2:R29"/>
  <sheetViews>
    <sheetView workbookViewId="0">
      <selection activeCell="C17" sqref="C17"/>
    </sheetView>
  </sheetViews>
  <sheetFormatPr defaultRowHeight="11.25"/>
  <cols>
    <col min="1" max="1" width="3.75" style="58" customWidth="1"/>
    <col min="2" max="2" width="15.5" style="58" customWidth="1"/>
    <col min="3" max="11" width="9" style="58"/>
    <col min="12" max="17" width="9.25" style="58" bestFit="1" customWidth="1"/>
    <col min="18" max="16384" width="9" style="58"/>
  </cols>
  <sheetData>
    <row r="2" spans="1:18" ht="12">
      <c r="A2" s="57" t="s">
        <v>150</v>
      </c>
    </row>
    <row r="3" spans="1:18" ht="12" thickBot="1"/>
    <row r="4" spans="1:18" ht="22.5">
      <c r="A4" s="59"/>
      <c r="B4" s="60"/>
      <c r="C4" s="61" t="s">
        <v>127</v>
      </c>
      <c r="D4" s="62" t="s">
        <v>128</v>
      </c>
      <c r="E4" s="62" t="s">
        <v>129</v>
      </c>
      <c r="F4" s="62" t="s">
        <v>130</v>
      </c>
      <c r="G4" s="62" t="s">
        <v>131</v>
      </c>
      <c r="H4" s="62" t="s">
        <v>132</v>
      </c>
      <c r="I4" s="63" t="s">
        <v>133</v>
      </c>
      <c r="J4" s="62" t="s">
        <v>134</v>
      </c>
      <c r="K4" s="62" t="s">
        <v>135</v>
      </c>
      <c r="L4" s="62" t="s">
        <v>136</v>
      </c>
      <c r="M4" s="62" t="s">
        <v>137</v>
      </c>
      <c r="N4" s="62" t="s">
        <v>138</v>
      </c>
      <c r="O4" s="62" t="s">
        <v>139</v>
      </c>
      <c r="P4" s="62" t="s">
        <v>140</v>
      </c>
      <c r="Q4" s="64" t="s">
        <v>141</v>
      </c>
      <c r="R4" s="59"/>
    </row>
    <row r="5" spans="1:18" s="73" customFormat="1">
      <c r="A5" s="65"/>
      <c r="B5" s="66" t="s">
        <v>151</v>
      </c>
      <c r="C5" s="67">
        <v>315.8</v>
      </c>
      <c r="D5" s="68">
        <v>314.10000000000002</v>
      </c>
      <c r="E5" s="68">
        <v>312.5</v>
      </c>
      <c r="F5" s="68">
        <v>310.8</v>
      </c>
      <c r="G5" s="68">
        <v>303.7</v>
      </c>
      <c r="H5" s="69">
        <v>296.7</v>
      </c>
      <c r="I5" s="70">
        <v>289.60000000000002</v>
      </c>
      <c r="J5" s="71">
        <f>I5*J7</f>
        <v>286.70400000000001</v>
      </c>
      <c r="K5" s="71">
        <f t="shared" ref="K5:Q5" si="0">J5*K7</f>
        <v>284.12366400000002</v>
      </c>
      <c r="L5" s="71">
        <f t="shared" si="0"/>
        <v>282.13479835200002</v>
      </c>
      <c r="M5" s="71">
        <f t="shared" si="0"/>
        <v>280.15985476353603</v>
      </c>
      <c r="N5" s="71">
        <f t="shared" si="0"/>
        <v>278.19873578019127</v>
      </c>
      <c r="O5" s="71">
        <f t="shared" si="0"/>
        <v>276.52954336551011</v>
      </c>
      <c r="P5" s="71">
        <f t="shared" si="0"/>
        <v>274.59383656195155</v>
      </c>
      <c r="Q5" s="72">
        <f t="shared" si="0"/>
        <v>272.67167970601787</v>
      </c>
      <c r="R5" s="65"/>
    </row>
    <row r="6" spans="1:18" s="73" customFormat="1">
      <c r="A6" s="65"/>
      <c r="B6" s="66" t="s">
        <v>152</v>
      </c>
      <c r="C6" s="74">
        <f>C5*0.51</f>
        <v>161.05800000000002</v>
      </c>
      <c r="D6" s="75">
        <f>D5*0.51</f>
        <v>160.191</v>
      </c>
      <c r="E6" s="75">
        <f>E5*0.51</f>
        <v>159.375</v>
      </c>
      <c r="F6" s="75">
        <f t="shared" ref="F6:P6" si="1">F5*0.51</f>
        <v>158.50800000000001</v>
      </c>
      <c r="G6" s="75">
        <f t="shared" si="1"/>
        <v>154.887</v>
      </c>
      <c r="H6" s="75">
        <f t="shared" si="1"/>
        <v>151.31700000000001</v>
      </c>
      <c r="I6" s="75">
        <f t="shared" si="1"/>
        <v>147.69600000000003</v>
      </c>
      <c r="J6" s="76">
        <f t="shared" si="1"/>
        <v>146.21904000000001</v>
      </c>
      <c r="K6" s="76">
        <f>K5*0.51</f>
        <v>144.90306864000001</v>
      </c>
      <c r="L6" s="76">
        <f t="shared" si="1"/>
        <v>143.88874715952002</v>
      </c>
      <c r="M6" s="76">
        <f t="shared" si="1"/>
        <v>142.88152592940338</v>
      </c>
      <c r="N6" s="76">
        <f t="shared" si="1"/>
        <v>141.88135524789755</v>
      </c>
      <c r="O6" s="76">
        <f t="shared" si="1"/>
        <v>141.03006711641015</v>
      </c>
      <c r="P6" s="76">
        <f t="shared" si="1"/>
        <v>140.04285664659528</v>
      </c>
      <c r="Q6" s="77">
        <f>Q5*0.51</f>
        <v>139.06255665006913</v>
      </c>
      <c r="R6" s="65"/>
    </row>
    <row r="7" spans="1:18" s="73" customFormat="1" ht="12" thickBot="1">
      <c r="A7" s="65" t="s">
        <v>148</v>
      </c>
      <c r="B7" s="78" t="s">
        <v>153</v>
      </c>
      <c r="C7" s="79"/>
      <c r="D7" s="80">
        <f t="shared" ref="D7:I7" si="2">ROUND(D6/C6,3)</f>
        <v>0.995</v>
      </c>
      <c r="E7" s="80">
        <f t="shared" si="2"/>
        <v>0.995</v>
      </c>
      <c r="F7" s="80">
        <f t="shared" si="2"/>
        <v>0.995</v>
      </c>
      <c r="G7" s="80">
        <f t="shared" si="2"/>
        <v>0.97699999999999998</v>
      </c>
      <c r="H7" s="80">
        <f t="shared" si="2"/>
        <v>0.97699999999999998</v>
      </c>
      <c r="I7" s="80">
        <f t="shared" si="2"/>
        <v>0.97599999999999998</v>
      </c>
      <c r="J7" s="81">
        <f>0.99</f>
        <v>0.99</v>
      </c>
      <c r="K7" s="81">
        <f>0.991</f>
        <v>0.99099999999999999</v>
      </c>
      <c r="L7" s="81">
        <f>0.993</f>
        <v>0.99299999999999999</v>
      </c>
      <c r="M7" s="81">
        <f>0.993</f>
        <v>0.99299999999999999</v>
      </c>
      <c r="N7" s="81">
        <f>0.993</f>
        <v>0.99299999999999999</v>
      </c>
      <c r="O7" s="81">
        <f>0.994</f>
        <v>0.99399999999999999</v>
      </c>
      <c r="P7" s="81">
        <f>0.993</f>
        <v>0.99299999999999999</v>
      </c>
      <c r="Q7" s="82">
        <f>0.993</f>
        <v>0.99299999999999999</v>
      </c>
      <c r="R7" s="65"/>
    </row>
    <row r="8" spans="1:18">
      <c r="A8" s="59"/>
      <c r="B8" s="83"/>
      <c r="C8" s="84"/>
      <c r="D8" s="84"/>
      <c r="E8" s="84"/>
      <c r="F8" s="84"/>
      <c r="G8" s="84"/>
      <c r="H8" s="84"/>
      <c r="I8" s="84"/>
      <c r="J8" s="84"/>
      <c r="K8" s="84"/>
      <c r="L8" s="84"/>
      <c r="M8" s="84"/>
      <c r="N8" s="84"/>
      <c r="O8" s="84"/>
      <c r="P8" s="84"/>
      <c r="Q8" s="84"/>
      <c r="R8" s="59"/>
    </row>
    <row r="9" spans="1:18">
      <c r="A9" s="59"/>
      <c r="B9" s="85"/>
      <c r="C9" s="86"/>
      <c r="D9" s="49"/>
      <c r="E9" s="49"/>
      <c r="F9" s="49"/>
      <c r="G9" s="49"/>
      <c r="H9" s="49"/>
      <c r="I9" s="49"/>
      <c r="J9" s="49"/>
      <c r="K9" s="49"/>
      <c r="L9" s="49"/>
      <c r="M9" s="49"/>
      <c r="N9" s="49"/>
      <c r="O9" s="49"/>
      <c r="P9" s="49"/>
      <c r="Q9" s="51" t="s">
        <v>145</v>
      </c>
      <c r="R9" s="59"/>
    </row>
    <row r="10" spans="1:18">
      <c r="A10" s="87" t="s">
        <v>149</v>
      </c>
      <c r="B10" s="88" t="s">
        <v>154</v>
      </c>
      <c r="C10" s="46">
        <f>C13+C14</f>
        <v>3601</v>
      </c>
      <c r="D10" s="46">
        <f>C10*D7</f>
        <v>3582.9949999999999</v>
      </c>
      <c r="E10" s="46">
        <f t="shared" ref="E10:P10" si="3">D10*E7</f>
        <v>3565.0800249999998</v>
      </c>
      <c r="F10" s="47">
        <f t="shared" si="3"/>
        <v>3547.2546248749995</v>
      </c>
      <c r="G10" s="46">
        <f t="shared" si="3"/>
        <v>3465.6677685028744</v>
      </c>
      <c r="H10" s="47">
        <f t="shared" si="3"/>
        <v>3385.9574098273083</v>
      </c>
      <c r="I10" s="46">
        <f t="shared" si="3"/>
        <v>3304.6944319914528</v>
      </c>
      <c r="J10" s="47">
        <f t="shared" si="3"/>
        <v>3271.6474876715383</v>
      </c>
      <c r="K10" s="46">
        <f t="shared" si="3"/>
        <v>3242.2026602824944</v>
      </c>
      <c r="L10" s="47">
        <f t="shared" si="3"/>
        <v>3219.5072416605171</v>
      </c>
      <c r="M10" s="46">
        <f t="shared" si="3"/>
        <v>3196.9706909688935</v>
      </c>
      <c r="N10" s="47">
        <f t="shared" si="3"/>
        <v>3174.5918961321113</v>
      </c>
      <c r="O10" s="46">
        <f t="shared" si="3"/>
        <v>3155.5443447553184</v>
      </c>
      <c r="P10" s="47">
        <f t="shared" si="3"/>
        <v>3133.4555343420311</v>
      </c>
      <c r="Q10" s="46">
        <f>P10*Q7</f>
        <v>3111.5213456016368</v>
      </c>
      <c r="R10" s="59"/>
    </row>
    <row r="11" spans="1:18">
      <c r="A11" s="87"/>
      <c r="B11" s="89"/>
      <c r="C11" s="90"/>
      <c r="D11" s="49"/>
      <c r="E11" s="49"/>
      <c r="F11" s="50"/>
      <c r="G11" s="49"/>
      <c r="H11" s="50"/>
      <c r="I11" s="49"/>
      <c r="J11" s="50"/>
      <c r="K11" s="49"/>
      <c r="L11" s="50"/>
      <c r="M11" s="49"/>
      <c r="N11" s="50"/>
      <c r="O11" s="49"/>
      <c r="P11" s="50"/>
      <c r="Q11" s="49"/>
      <c r="R11" s="59"/>
    </row>
    <row r="12" spans="1:18">
      <c r="A12" s="85"/>
      <c r="B12" s="91"/>
      <c r="C12" s="92"/>
      <c r="D12" s="49"/>
      <c r="E12" s="49"/>
      <c r="F12" s="50"/>
      <c r="G12" s="49"/>
      <c r="H12" s="50"/>
      <c r="I12" s="49"/>
      <c r="J12" s="50"/>
      <c r="K12" s="49"/>
      <c r="L12" s="50"/>
      <c r="M12" s="49"/>
      <c r="N12" s="50"/>
      <c r="O12" s="49"/>
      <c r="P12" s="50"/>
      <c r="Q12" s="51" t="s">
        <v>145</v>
      </c>
      <c r="R12" s="59"/>
    </row>
    <row r="13" spans="1:18">
      <c r="A13" s="87" t="s">
        <v>160</v>
      </c>
      <c r="B13" s="60" t="s">
        <v>155</v>
      </c>
      <c r="C13" s="46">
        <v>2570</v>
      </c>
      <c r="D13" s="46">
        <f>C13*D7</f>
        <v>2557.15</v>
      </c>
      <c r="E13" s="46">
        <f t="shared" ref="E13:Q13" si="4">D13*E7</f>
        <v>2544.3642500000001</v>
      </c>
      <c r="F13" s="47">
        <f t="shared" si="4"/>
        <v>2531.6424287499999</v>
      </c>
      <c r="G13" s="41">
        <f t="shared" si="4"/>
        <v>2473.41465288875</v>
      </c>
      <c r="H13" s="41">
        <f t="shared" si="4"/>
        <v>2416.5261158723088</v>
      </c>
      <c r="I13" s="41">
        <f t="shared" si="4"/>
        <v>2358.5294890913733</v>
      </c>
      <c r="J13" s="93">
        <f t="shared" si="4"/>
        <v>2334.9441942004596</v>
      </c>
      <c r="K13" s="93">
        <f t="shared" si="4"/>
        <v>2313.9296964526557</v>
      </c>
      <c r="L13" s="93">
        <f t="shared" si="4"/>
        <v>2297.7321885774872</v>
      </c>
      <c r="M13" s="93">
        <f t="shared" si="4"/>
        <v>2281.6480632574448</v>
      </c>
      <c r="N13" s="93">
        <f t="shared" si="4"/>
        <v>2265.6765268146428</v>
      </c>
      <c r="O13" s="93">
        <f t="shared" si="4"/>
        <v>2252.082467653755</v>
      </c>
      <c r="P13" s="93">
        <f t="shared" si="4"/>
        <v>2236.3178903801786</v>
      </c>
      <c r="Q13" s="94">
        <f t="shared" si="4"/>
        <v>2220.6636651475173</v>
      </c>
      <c r="R13" s="59"/>
    </row>
    <row r="14" spans="1:18">
      <c r="A14" s="87" t="s">
        <v>161</v>
      </c>
      <c r="B14" s="60" t="s">
        <v>156</v>
      </c>
      <c r="C14" s="46">
        <v>1031</v>
      </c>
      <c r="D14" s="46">
        <f t="shared" ref="D14:Q14" si="5">C14*D7</f>
        <v>1025.845</v>
      </c>
      <c r="E14" s="46">
        <f t="shared" si="5"/>
        <v>1020.715775</v>
      </c>
      <c r="F14" s="47">
        <f t="shared" si="5"/>
        <v>1015.612196125</v>
      </c>
      <c r="G14" s="41">
        <f t="shared" si="5"/>
        <v>992.25311561412491</v>
      </c>
      <c r="H14" s="41">
        <f t="shared" si="5"/>
        <v>969.431293955</v>
      </c>
      <c r="I14" s="41">
        <f t="shared" si="5"/>
        <v>946.16494290007995</v>
      </c>
      <c r="J14" s="93">
        <f t="shared" si="5"/>
        <v>936.70329347107918</v>
      </c>
      <c r="K14" s="93">
        <f t="shared" si="5"/>
        <v>928.27296382983945</v>
      </c>
      <c r="L14" s="93">
        <f t="shared" si="5"/>
        <v>921.77505308303057</v>
      </c>
      <c r="M14" s="93">
        <f t="shared" si="5"/>
        <v>915.3226277114494</v>
      </c>
      <c r="N14" s="93">
        <f t="shared" si="5"/>
        <v>908.9153693174693</v>
      </c>
      <c r="O14" s="93">
        <f t="shared" si="5"/>
        <v>903.46187710156448</v>
      </c>
      <c r="P14" s="93">
        <f t="shared" si="5"/>
        <v>897.13764396185354</v>
      </c>
      <c r="Q14" s="94">
        <f t="shared" si="5"/>
        <v>890.85768045412055</v>
      </c>
      <c r="R14" s="59"/>
    </row>
    <row r="15" spans="1:18">
      <c r="A15" s="59"/>
      <c r="B15" s="59"/>
      <c r="C15" s="59"/>
      <c r="D15" s="59"/>
      <c r="E15" s="59"/>
      <c r="F15" s="59"/>
      <c r="G15" s="59"/>
      <c r="H15" s="59"/>
      <c r="I15" s="59"/>
      <c r="J15" s="59"/>
      <c r="K15" s="59"/>
      <c r="L15" s="59"/>
      <c r="M15" s="59"/>
      <c r="N15" s="59"/>
      <c r="O15" s="59"/>
      <c r="P15" s="59"/>
      <c r="Q15" s="95"/>
      <c r="R15" s="59"/>
    </row>
    <row r="16" spans="1:18" ht="12" thickBot="1">
      <c r="A16" s="59"/>
      <c r="B16" s="59" t="s">
        <v>144</v>
      </c>
      <c r="C16" s="59"/>
      <c r="D16" s="59"/>
      <c r="E16" s="59"/>
      <c r="F16" s="59"/>
      <c r="G16" s="59"/>
      <c r="H16" s="59"/>
      <c r="I16" s="59"/>
      <c r="J16" s="59"/>
      <c r="K16" s="59"/>
      <c r="L16" s="59"/>
      <c r="M16" s="59"/>
      <c r="N16" s="59"/>
      <c r="O16" s="59"/>
      <c r="P16" s="59"/>
      <c r="Q16" s="96" t="s">
        <v>145</v>
      </c>
      <c r="R16" s="59"/>
    </row>
    <row r="17" spans="1:18">
      <c r="A17" s="87" t="s">
        <v>157</v>
      </c>
      <c r="B17" s="60" t="s">
        <v>158</v>
      </c>
      <c r="C17" s="97">
        <v>532</v>
      </c>
      <c r="D17" s="98">
        <f>D10*(C17/C10)</f>
        <v>529.34</v>
      </c>
      <c r="E17" s="98">
        <f>E10*(C17/C10)</f>
        <v>526.69329999999991</v>
      </c>
      <c r="F17" s="99">
        <f>F10*(C17/C10)</f>
        <v>524.05983349999997</v>
      </c>
      <c r="G17" s="99">
        <f>G10*(C17/C10)</f>
        <v>512.00645732949988</v>
      </c>
      <c r="H17" s="99">
        <f>H10*(C17/C10)</f>
        <v>500.23030881092143</v>
      </c>
      <c r="I17" s="99">
        <f>I10*(C17/C10)</f>
        <v>488.22478139945929</v>
      </c>
      <c r="J17" s="99">
        <f>J10*(C17/C10)</f>
        <v>483.34253358546471</v>
      </c>
      <c r="K17" s="99">
        <f>K10*(C17/C10)</f>
        <v>478.99245078319552</v>
      </c>
      <c r="L17" s="99">
        <f>L10*(C17/C10)</f>
        <v>475.63950362771317</v>
      </c>
      <c r="M17" s="99">
        <f>M10*(C17/C10)</f>
        <v>472.31002710231917</v>
      </c>
      <c r="N17" s="99">
        <f>N10*(C17/C10)</f>
        <v>469.00385691260294</v>
      </c>
      <c r="O17" s="99">
        <f>O10*(C17/C10)</f>
        <v>466.18983377112727</v>
      </c>
      <c r="P17" s="99">
        <f>P10*(C17/C10)</f>
        <v>462.92650493472939</v>
      </c>
      <c r="Q17" s="100">
        <f>Q10*(C17/C10)</f>
        <v>459.68601940018624</v>
      </c>
      <c r="R17" s="59"/>
    </row>
    <row r="18" spans="1:18">
      <c r="A18" s="87"/>
      <c r="B18" s="60" t="s">
        <v>159</v>
      </c>
      <c r="C18" s="101">
        <f t="shared" ref="C18:Q18" si="6">C10-C17</f>
        <v>3069</v>
      </c>
      <c r="D18" s="93">
        <f t="shared" si="6"/>
        <v>3053.6549999999997</v>
      </c>
      <c r="E18" s="93">
        <f t="shared" si="6"/>
        <v>3038.3867249999998</v>
      </c>
      <c r="F18" s="93">
        <f t="shared" si="6"/>
        <v>3023.1947913749996</v>
      </c>
      <c r="G18" s="93">
        <f t="shared" si="6"/>
        <v>2953.6613111733745</v>
      </c>
      <c r="H18" s="93">
        <f t="shared" si="6"/>
        <v>2885.7271010163868</v>
      </c>
      <c r="I18" s="93">
        <f t="shared" si="6"/>
        <v>2816.4696505919937</v>
      </c>
      <c r="J18" s="93">
        <f t="shared" si="6"/>
        <v>2788.3049540860738</v>
      </c>
      <c r="K18" s="93">
        <f t="shared" si="6"/>
        <v>2763.2102094992988</v>
      </c>
      <c r="L18" s="93">
        <f t="shared" si="6"/>
        <v>2743.867738032804</v>
      </c>
      <c r="M18" s="93">
        <f t="shared" si="6"/>
        <v>2724.6606638665744</v>
      </c>
      <c r="N18" s="93">
        <f t="shared" si="6"/>
        <v>2705.5880392195086</v>
      </c>
      <c r="O18" s="93">
        <f t="shared" si="6"/>
        <v>2689.3545109841912</v>
      </c>
      <c r="P18" s="93">
        <f t="shared" si="6"/>
        <v>2670.5290294073016</v>
      </c>
      <c r="Q18" s="102">
        <f t="shared" si="6"/>
        <v>2651.8353262014507</v>
      </c>
      <c r="R18" s="59"/>
    </row>
    <row r="19" spans="1:18">
      <c r="A19" s="59"/>
      <c r="B19" s="60" t="s">
        <v>146</v>
      </c>
      <c r="C19" s="101">
        <v>0</v>
      </c>
      <c r="D19" s="93">
        <v>0</v>
      </c>
      <c r="E19" s="93">
        <v>0</v>
      </c>
      <c r="F19" s="93">
        <v>0</v>
      </c>
      <c r="G19" s="93">
        <v>0</v>
      </c>
      <c r="H19" s="93">
        <v>0</v>
      </c>
      <c r="I19" s="93">
        <v>0</v>
      </c>
      <c r="J19" s="93">
        <v>0</v>
      </c>
      <c r="K19" s="93">
        <v>0</v>
      </c>
      <c r="L19" s="93">
        <v>0</v>
      </c>
      <c r="M19" s="93">
        <v>0</v>
      </c>
      <c r="N19" s="93">
        <v>0</v>
      </c>
      <c r="O19" s="93">
        <v>0</v>
      </c>
      <c r="P19" s="93">
        <v>0</v>
      </c>
      <c r="Q19" s="102">
        <v>0</v>
      </c>
      <c r="R19" s="59"/>
    </row>
    <row r="20" spans="1:18" ht="12" thickBot="1">
      <c r="A20" s="59"/>
      <c r="B20" s="60" t="s">
        <v>147</v>
      </c>
      <c r="C20" s="103">
        <v>0</v>
      </c>
      <c r="D20" s="104">
        <v>0</v>
      </c>
      <c r="E20" s="104">
        <v>0</v>
      </c>
      <c r="F20" s="104">
        <v>0</v>
      </c>
      <c r="G20" s="104">
        <v>0</v>
      </c>
      <c r="H20" s="104">
        <v>0</v>
      </c>
      <c r="I20" s="104">
        <v>0</v>
      </c>
      <c r="J20" s="104">
        <v>0</v>
      </c>
      <c r="K20" s="104">
        <v>0</v>
      </c>
      <c r="L20" s="104">
        <v>0</v>
      </c>
      <c r="M20" s="104">
        <v>0</v>
      </c>
      <c r="N20" s="104">
        <v>0</v>
      </c>
      <c r="O20" s="104">
        <v>0</v>
      </c>
      <c r="P20" s="104">
        <v>0</v>
      </c>
      <c r="Q20" s="105">
        <v>0</v>
      </c>
      <c r="R20" s="59"/>
    </row>
    <row r="21" spans="1:18">
      <c r="A21" s="59"/>
      <c r="B21" s="59"/>
      <c r="C21" s="106">
        <f>SUM(C17:C20)</f>
        <v>3601</v>
      </c>
      <c r="D21" s="106">
        <f>SUM(D17:D20)</f>
        <v>3582.9949999999999</v>
      </c>
      <c r="E21" s="106">
        <f t="shared" ref="E21:Q21" si="7">SUM(E17:E20)</f>
        <v>3565.0800249999998</v>
      </c>
      <c r="F21" s="106">
        <f t="shared" si="7"/>
        <v>3547.2546248749995</v>
      </c>
      <c r="G21" s="106">
        <f t="shared" si="7"/>
        <v>3465.6677685028744</v>
      </c>
      <c r="H21" s="106">
        <f t="shared" si="7"/>
        <v>3385.9574098273083</v>
      </c>
      <c r="I21" s="106">
        <f t="shared" si="7"/>
        <v>3304.6944319914528</v>
      </c>
      <c r="J21" s="106">
        <f t="shared" si="7"/>
        <v>3271.6474876715383</v>
      </c>
      <c r="K21" s="106">
        <f t="shared" si="7"/>
        <v>3242.2026602824944</v>
      </c>
      <c r="L21" s="106">
        <f t="shared" si="7"/>
        <v>3219.5072416605171</v>
      </c>
      <c r="M21" s="106">
        <f t="shared" si="7"/>
        <v>3196.9706909688935</v>
      </c>
      <c r="N21" s="106">
        <f t="shared" si="7"/>
        <v>3174.5918961321113</v>
      </c>
      <c r="O21" s="106">
        <f t="shared" si="7"/>
        <v>3155.5443447553184</v>
      </c>
      <c r="P21" s="106">
        <f t="shared" si="7"/>
        <v>3133.4555343420311</v>
      </c>
      <c r="Q21" s="106">
        <f t="shared" si="7"/>
        <v>3111.5213456016368</v>
      </c>
      <c r="R21" s="59"/>
    </row>
    <row r="22" spans="1:18">
      <c r="A22" s="59"/>
      <c r="B22" s="59"/>
      <c r="C22" s="59"/>
      <c r="D22" s="59"/>
      <c r="E22" s="59"/>
      <c r="F22" s="59"/>
      <c r="G22" s="59"/>
      <c r="H22" s="59"/>
      <c r="I22" s="59"/>
      <c r="J22" s="59"/>
      <c r="K22" s="59"/>
      <c r="L22" s="59"/>
      <c r="M22" s="59"/>
      <c r="N22" s="59"/>
      <c r="O22" s="59"/>
      <c r="P22" s="59"/>
      <c r="Q22" s="59"/>
      <c r="R22" s="59"/>
    </row>
    <row r="23" spans="1:18">
      <c r="A23" s="59"/>
      <c r="B23" s="59"/>
      <c r="C23" s="59"/>
      <c r="D23" s="59"/>
      <c r="E23" s="59"/>
      <c r="F23" s="59"/>
      <c r="G23" s="59"/>
      <c r="H23" s="59"/>
      <c r="I23" s="59"/>
      <c r="J23" s="59"/>
      <c r="K23" s="59"/>
      <c r="L23" s="59"/>
      <c r="M23" s="59"/>
      <c r="N23" s="59"/>
      <c r="O23" s="59"/>
      <c r="P23" s="59"/>
      <c r="Q23" s="59"/>
      <c r="R23" s="59"/>
    </row>
    <row r="24" spans="1:18">
      <c r="A24" s="59"/>
      <c r="B24" s="59"/>
      <c r="C24" s="59"/>
      <c r="D24" s="59"/>
      <c r="E24" s="59"/>
      <c r="F24" s="59"/>
      <c r="G24" s="59"/>
      <c r="H24" s="59"/>
      <c r="I24" s="59"/>
      <c r="J24" s="59"/>
      <c r="K24" s="59"/>
      <c r="L24" s="59"/>
      <c r="M24" s="59"/>
      <c r="N24" s="59"/>
      <c r="O24" s="59"/>
      <c r="P24" s="59"/>
      <c r="Q24" s="59"/>
      <c r="R24" s="59"/>
    </row>
    <row r="25" spans="1:18">
      <c r="A25" s="59"/>
      <c r="B25" s="59"/>
      <c r="C25" s="59"/>
      <c r="D25" s="59"/>
      <c r="E25" s="59"/>
      <c r="F25" s="59"/>
      <c r="G25" s="59"/>
      <c r="H25" s="59"/>
      <c r="I25" s="59"/>
      <c r="J25" s="59"/>
      <c r="K25" s="59"/>
      <c r="L25" s="59"/>
      <c r="M25" s="59"/>
      <c r="N25" s="59"/>
      <c r="O25" s="59"/>
      <c r="P25" s="59"/>
      <c r="Q25" s="59"/>
      <c r="R25" s="59"/>
    </row>
    <row r="26" spans="1:18">
      <c r="A26" s="59"/>
      <c r="B26" s="59"/>
      <c r="C26" s="59"/>
      <c r="D26" s="59"/>
      <c r="E26" s="59"/>
      <c r="F26" s="59"/>
      <c r="G26" s="59"/>
      <c r="H26" s="59"/>
      <c r="I26" s="59"/>
      <c r="J26" s="59"/>
      <c r="K26" s="59"/>
      <c r="L26" s="59"/>
      <c r="M26" s="59"/>
      <c r="N26" s="59"/>
      <c r="O26" s="59"/>
      <c r="P26" s="59"/>
      <c r="Q26" s="59"/>
      <c r="R26" s="59"/>
    </row>
    <row r="27" spans="1:18">
      <c r="A27" s="59"/>
      <c r="B27" s="59"/>
      <c r="C27" s="59"/>
      <c r="D27" s="59"/>
      <c r="E27" s="59"/>
      <c r="F27" s="59"/>
      <c r="G27" s="59"/>
      <c r="H27" s="59"/>
      <c r="I27" s="59"/>
      <c r="J27" s="59"/>
      <c r="K27" s="59"/>
      <c r="L27" s="59"/>
      <c r="M27" s="59"/>
      <c r="N27" s="59"/>
      <c r="O27" s="59"/>
      <c r="P27" s="59"/>
      <c r="Q27" s="59"/>
      <c r="R27" s="59"/>
    </row>
    <row r="28" spans="1:18">
      <c r="A28" s="59"/>
      <c r="B28" s="59"/>
      <c r="C28" s="59"/>
      <c r="D28" s="59"/>
      <c r="E28" s="59"/>
      <c r="F28" s="59"/>
      <c r="G28" s="59"/>
      <c r="H28" s="59"/>
      <c r="I28" s="59"/>
      <c r="J28" s="59"/>
      <c r="K28" s="59"/>
      <c r="L28" s="59"/>
      <c r="M28" s="59"/>
      <c r="N28" s="59"/>
      <c r="O28" s="59"/>
      <c r="P28" s="59"/>
      <c r="Q28" s="59"/>
      <c r="R28" s="59"/>
    </row>
    <row r="29" spans="1:18">
      <c r="A29" s="59"/>
      <c r="B29" s="59"/>
      <c r="C29" s="59"/>
      <c r="D29" s="59"/>
      <c r="E29" s="59"/>
      <c r="F29" s="59"/>
      <c r="G29" s="59"/>
      <c r="H29" s="59"/>
      <c r="I29" s="59"/>
      <c r="J29" s="59"/>
      <c r="K29" s="59"/>
      <c r="L29" s="59"/>
      <c r="M29" s="59"/>
      <c r="N29" s="59"/>
      <c r="O29" s="59"/>
      <c r="P29" s="59"/>
      <c r="Q29" s="59"/>
      <c r="R29" s="59"/>
    </row>
  </sheetData>
  <phoneticPr fontId="1"/>
  <pageMargins left="0.51181102362204722" right="0.51181102362204722" top="0.74803149606299213" bottom="0.74803149606299213" header="0.31496062992125984" footer="0.31496062992125984"/>
  <pageSetup paperSize="9" scale="85" orientation="landscape" horizontalDpi="300" verticalDpi="300" r:id="rId1"/>
  <drawing r:id="rId2"/>
</worksheet>
</file>

<file path=xl/worksheets/sheet5.xml><?xml version="1.0" encoding="utf-8"?>
<worksheet xmlns="http://schemas.openxmlformats.org/spreadsheetml/2006/main" xmlns:r="http://schemas.openxmlformats.org/officeDocument/2006/relationships">
  <dimension ref="A2:F17"/>
  <sheetViews>
    <sheetView workbookViewId="0">
      <selection activeCell="F15" sqref="F15"/>
    </sheetView>
  </sheetViews>
  <sheetFormatPr defaultRowHeight="11.25"/>
  <cols>
    <col min="1" max="1" width="1.625" style="4" customWidth="1"/>
    <col min="2" max="2" width="12.875" style="4" customWidth="1"/>
    <col min="3" max="16384" width="9" style="4"/>
  </cols>
  <sheetData>
    <row r="2" spans="1:6" ht="12">
      <c r="A2" s="13" t="s">
        <v>45</v>
      </c>
    </row>
    <row r="4" spans="1:6" ht="22.5">
      <c r="B4" s="6"/>
      <c r="C4" s="38" t="s">
        <v>0</v>
      </c>
      <c r="D4" s="38" t="s">
        <v>4</v>
      </c>
      <c r="E4" s="3" t="s">
        <v>9</v>
      </c>
      <c r="F4" s="3" t="s">
        <v>14</v>
      </c>
    </row>
    <row r="5" spans="1:6">
      <c r="B5" s="6" t="s">
        <v>88</v>
      </c>
      <c r="C5" s="39">
        <v>0.307</v>
      </c>
      <c r="D5" s="39">
        <v>0.34699999999999998</v>
      </c>
      <c r="E5" s="39">
        <v>0.4</v>
      </c>
      <c r="F5" s="39">
        <v>0.4</v>
      </c>
    </row>
    <row r="6" spans="1:6">
      <c r="A6" s="4" t="s">
        <v>20</v>
      </c>
      <c r="B6" s="43" t="s">
        <v>89</v>
      </c>
      <c r="C6" s="40">
        <v>1023673</v>
      </c>
      <c r="D6" s="40">
        <v>1170333</v>
      </c>
      <c r="E6" s="7">
        <v>1238781.0329760003</v>
      </c>
      <c r="F6" s="7">
        <v>1190012.6639882401</v>
      </c>
    </row>
    <row r="7" spans="1:6">
      <c r="A7" s="4" t="s">
        <v>21</v>
      </c>
      <c r="B7" s="43" t="s">
        <v>90</v>
      </c>
      <c r="C7" s="7">
        <v>76000</v>
      </c>
      <c r="D7" s="7">
        <v>76000</v>
      </c>
      <c r="E7" s="7">
        <v>76000</v>
      </c>
      <c r="F7" s="7">
        <v>76000</v>
      </c>
    </row>
    <row r="8" spans="1:6">
      <c r="B8" s="9"/>
      <c r="C8" s="10"/>
      <c r="D8" s="10"/>
      <c r="E8" s="10"/>
      <c r="F8" s="10"/>
    </row>
    <row r="9" spans="1:6">
      <c r="B9" s="4" t="s">
        <v>38</v>
      </c>
      <c r="F9" s="12" t="s">
        <v>30</v>
      </c>
    </row>
    <row r="10" spans="1:6">
      <c r="B10" s="6" t="s">
        <v>19</v>
      </c>
      <c r="C10" s="52">
        <f>C6*C7/1000</f>
        <v>77799148</v>
      </c>
      <c r="D10" s="7">
        <f t="shared" ref="D10:F10" si="0">D6*D7/1000</f>
        <v>88945308</v>
      </c>
      <c r="E10" s="7">
        <f t="shared" si="0"/>
        <v>94147358.506176025</v>
      </c>
      <c r="F10" s="7">
        <f t="shared" si="0"/>
        <v>90440962.463106245</v>
      </c>
    </row>
    <row r="12" spans="1:6">
      <c r="B12" s="4" t="s">
        <v>29</v>
      </c>
      <c r="F12" s="12" t="s">
        <v>31</v>
      </c>
    </row>
    <row r="13" spans="1:6">
      <c r="B13" s="6" t="s">
        <v>25</v>
      </c>
      <c r="C13" s="56">
        <v>0</v>
      </c>
      <c r="D13" s="7">
        <v>0</v>
      </c>
      <c r="E13" s="7">
        <v>0</v>
      </c>
      <c r="F13" s="7">
        <v>0</v>
      </c>
    </row>
    <row r="14" spans="1:6">
      <c r="B14" s="6" t="s">
        <v>91</v>
      </c>
      <c r="C14" s="56">
        <v>531</v>
      </c>
      <c r="D14" s="44">
        <f t="shared" ref="D14:F14" si="1">D10*2/3/100000</f>
        <v>592.96871999999996</v>
      </c>
      <c r="E14" s="44">
        <f>E10*2/3/100000</f>
        <v>627.64905670784015</v>
      </c>
      <c r="F14" s="44">
        <f t="shared" si="1"/>
        <v>602.93974975404171</v>
      </c>
    </row>
    <row r="15" spans="1:6">
      <c r="B15" s="6" t="s">
        <v>92</v>
      </c>
      <c r="C15" s="56">
        <v>265</v>
      </c>
      <c r="D15" s="44">
        <f t="shared" ref="D15:F15" si="2">D10*1/3/100000</f>
        <v>296.48435999999998</v>
      </c>
      <c r="E15" s="44">
        <f>E10*1/3/100000</f>
        <v>313.82452835392007</v>
      </c>
      <c r="F15" s="44">
        <f t="shared" si="2"/>
        <v>301.46987487702086</v>
      </c>
    </row>
    <row r="16" spans="1:6">
      <c r="B16" s="6" t="s">
        <v>28</v>
      </c>
      <c r="C16" s="7">
        <v>0</v>
      </c>
      <c r="D16" s="7">
        <v>0</v>
      </c>
      <c r="E16" s="7">
        <v>0</v>
      </c>
      <c r="F16" s="7">
        <v>0</v>
      </c>
    </row>
    <row r="17" spans="3:6">
      <c r="C17" s="11">
        <f>SUM(C13:C16)</f>
        <v>796</v>
      </c>
      <c r="D17" s="11">
        <f t="shared" ref="D17:F17" si="3">SUM(D13:D16)</f>
        <v>889.45308</v>
      </c>
      <c r="E17" s="11">
        <f t="shared" si="3"/>
        <v>941.47358506176022</v>
      </c>
      <c r="F17" s="11">
        <f t="shared" si="3"/>
        <v>904.40962463106257</v>
      </c>
    </row>
  </sheetData>
  <phoneticPr fontId="1"/>
  <pageMargins left="0.51181102362204722" right="0.51181102362204722" top="0.74803149606299213" bottom="0.74803149606299213" header="0.31496062992125984" footer="0.31496062992125984"/>
  <pageSetup paperSize="9" scale="90"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dimension ref="A2:F16"/>
  <sheetViews>
    <sheetView workbookViewId="0">
      <selection activeCell="J6" sqref="J6"/>
    </sheetView>
  </sheetViews>
  <sheetFormatPr defaultRowHeight="11.25"/>
  <cols>
    <col min="1" max="1" width="1.625" style="4" customWidth="1"/>
    <col min="2" max="2" width="12.875" style="4" customWidth="1"/>
    <col min="3" max="16384" width="9" style="4"/>
  </cols>
  <sheetData>
    <row r="2" spans="1:6" ht="12">
      <c r="A2" s="13" t="s">
        <v>109</v>
      </c>
    </row>
    <row r="4" spans="1:6" ht="22.5">
      <c r="B4" s="6"/>
      <c r="C4" s="3" t="s">
        <v>0</v>
      </c>
      <c r="D4" s="3" t="s">
        <v>4</v>
      </c>
      <c r="E4" s="3" t="s">
        <v>9</v>
      </c>
      <c r="F4" s="3" t="s">
        <v>14</v>
      </c>
    </row>
    <row r="5" spans="1:6">
      <c r="A5" s="4" t="s">
        <v>20</v>
      </c>
      <c r="B5" s="6" t="s">
        <v>110</v>
      </c>
      <c r="C5" s="40">
        <v>90000</v>
      </c>
      <c r="D5" s="42">
        <v>120000</v>
      </c>
      <c r="E5" s="7">
        <v>117261.06623999999</v>
      </c>
      <c r="F5" s="7">
        <v>113442.12500120593</v>
      </c>
    </row>
    <row r="6" spans="1:6">
      <c r="A6" s="4" t="s">
        <v>21</v>
      </c>
      <c r="B6" s="43" t="s">
        <v>90</v>
      </c>
      <c r="C6" s="7"/>
      <c r="D6" s="7">
        <v>8100</v>
      </c>
      <c r="E6" s="7">
        <v>8100</v>
      </c>
      <c r="F6" s="7">
        <v>8100</v>
      </c>
    </row>
    <row r="7" spans="1:6">
      <c r="B7" s="9"/>
      <c r="C7" s="10"/>
      <c r="D7" s="10"/>
      <c r="E7" s="10"/>
      <c r="F7" s="10"/>
    </row>
    <row r="8" spans="1:6">
      <c r="B8" s="4" t="s">
        <v>113</v>
      </c>
      <c r="F8" s="12" t="s">
        <v>30</v>
      </c>
    </row>
    <row r="9" spans="1:6">
      <c r="B9" s="6" t="s">
        <v>19</v>
      </c>
      <c r="C9" s="56"/>
      <c r="D9" s="56">
        <f t="shared" ref="D9:F9" si="0">D5*D6*3/1000</f>
        <v>2916000</v>
      </c>
      <c r="E9" s="56">
        <f t="shared" si="0"/>
        <v>2849443.9096320001</v>
      </c>
      <c r="F9" s="56">
        <f t="shared" si="0"/>
        <v>2756643.6375293043</v>
      </c>
    </row>
    <row r="11" spans="1:6">
      <c r="B11" s="4" t="s">
        <v>29</v>
      </c>
      <c r="F11" s="12" t="s">
        <v>31</v>
      </c>
    </row>
    <row r="12" spans="1:6">
      <c r="B12" s="6" t="s">
        <v>25</v>
      </c>
      <c r="C12" s="7">
        <v>0</v>
      </c>
      <c r="D12" s="7">
        <v>0</v>
      </c>
      <c r="E12" s="7">
        <v>0</v>
      </c>
      <c r="F12" s="7">
        <v>0</v>
      </c>
    </row>
    <row r="13" spans="1:6">
      <c r="B13" s="6" t="s">
        <v>91</v>
      </c>
      <c r="C13" s="44">
        <v>13.5</v>
      </c>
      <c r="D13" s="44">
        <f t="shared" ref="D13:F13" si="1">D9*2/3/100000</f>
        <v>19.440000000000001</v>
      </c>
      <c r="E13" s="44">
        <f t="shared" si="1"/>
        <v>18.99629273088</v>
      </c>
      <c r="F13" s="44">
        <f t="shared" si="1"/>
        <v>18.37762425019536</v>
      </c>
    </row>
    <row r="14" spans="1:6">
      <c r="B14" s="6" t="s">
        <v>92</v>
      </c>
      <c r="C14" s="44">
        <v>6.7</v>
      </c>
      <c r="D14" s="44">
        <f t="shared" ref="D14:F14" si="2">D9*1/3/100000</f>
        <v>9.7200000000000006</v>
      </c>
      <c r="E14" s="44">
        <f t="shared" si="2"/>
        <v>9.4981463654400002</v>
      </c>
      <c r="F14" s="44">
        <f t="shared" si="2"/>
        <v>9.1888121250976802</v>
      </c>
    </row>
    <row r="15" spans="1:6">
      <c r="B15" s="6" t="s">
        <v>28</v>
      </c>
      <c r="C15" s="44">
        <v>0</v>
      </c>
      <c r="D15" s="44">
        <v>0</v>
      </c>
      <c r="E15" s="44">
        <v>0</v>
      </c>
      <c r="F15" s="44">
        <v>0</v>
      </c>
    </row>
    <row r="16" spans="1:6">
      <c r="C16" s="11">
        <f>SUM(C12:C15)</f>
        <v>20.2</v>
      </c>
      <c r="D16" s="11">
        <f t="shared" ref="D16:F16" si="3">SUM(D12:D15)</f>
        <v>29.160000000000004</v>
      </c>
      <c r="E16" s="11">
        <f t="shared" si="3"/>
        <v>28.494439096320001</v>
      </c>
      <c r="F16" s="11">
        <f t="shared" si="3"/>
        <v>27.566436375293041</v>
      </c>
    </row>
  </sheetData>
  <phoneticPr fontId="1"/>
  <pageMargins left="0.51181102362204722" right="0.51181102362204722" top="0.74803149606299213" bottom="0.74803149606299213" header="0.31496062992125984" footer="0.31496062992125984"/>
  <pageSetup paperSize="9" scale="90" orientation="landscape" horizontalDpi="300" verticalDpi="300" r:id="rId1"/>
  <drawing r:id="rId2"/>
</worksheet>
</file>

<file path=xl/worksheets/sheet7.xml><?xml version="1.0" encoding="utf-8"?>
<worksheet xmlns="http://schemas.openxmlformats.org/spreadsheetml/2006/main" xmlns:r="http://schemas.openxmlformats.org/officeDocument/2006/relationships">
  <dimension ref="A2:F16"/>
  <sheetViews>
    <sheetView workbookViewId="0">
      <selection activeCell="I12" sqref="I12"/>
    </sheetView>
  </sheetViews>
  <sheetFormatPr defaultRowHeight="11.25"/>
  <cols>
    <col min="1" max="1" width="1.625" style="4" customWidth="1"/>
    <col min="2" max="2" width="12.875" style="4" customWidth="1"/>
    <col min="3" max="16384" width="9" style="4"/>
  </cols>
  <sheetData>
    <row r="2" spans="1:6" ht="12">
      <c r="A2" s="13" t="s">
        <v>111</v>
      </c>
    </row>
    <row r="4" spans="1:6" ht="22.5">
      <c r="B4" s="6"/>
      <c r="C4" s="3" t="s">
        <v>0</v>
      </c>
      <c r="D4" s="3" t="s">
        <v>4</v>
      </c>
      <c r="E4" s="3" t="s">
        <v>9</v>
      </c>
      <c r="F4" s="3" t="s">
        <v>14</v>
      </c>
    </row>
    <row r="5" spans="1:6">
      <c r="A5" s="4" t="s">
        <v>20</v>
      </c>
      <c r="B5" s="6" t="s">
        <v>110</v>
      </c>
      <c r="C5" s="40">
        <v>1155001</v>
      </c>
      <c r="D5" s="42">
        <v>2000000</v>
      </c>
      <c r="E5" s="7">
        <v>1954351.1040000001</v>
      </c>
      <c r="F5" s="7">
        <v>1890702.0833534324</v>
      </c>
    </row>
    <row r="6" spans="1:6">
      <c r="A6" s="4" t="s">
        <v>21</v>
      </c>
      <c r="B6" s="43" t="s">
        <v>90</v>
      </c>
      <c r="C6" s="7"/>
      <c r="D6" s="7">
        <v>2000</v>
      </c>
      <c r="E6" s="7">
        <v>2000</v>
      </c>
      <c r="F6" s="7">
        <v>2000</v>
      </c>
    </row>
    <row r="7" spans="1:6">
      <c r="B7" s="9"/>
      <c r="C7" s="10"/>
      <c r="D7" s="10"/>
      <c r="E7" s="10"/>
      <c r="F7" s="10"/>
    </row>
    <row r="8" spans="1:6">
      <c r="B8" s="4" t="s">
        <v>112</v>
      </c>
      <c r="F8" s="12" t="s">
        <v>30</v>
      </c>
    </row>
    <row r="9" spans="1:6">
      <c r="B9" s="6" t="s">
        <v>19</v>
      </c>
      <c r="C9" s="7"/>
      <c r="D9" s="7">
        <f t="shared" ref="D9:F9" si="0">D5*D6*3/1000</f>
        <v>12000000</v>
      </c>
      <c r="E9" s="7">
        <f t="shared" si="0"/>
        <v>11726106.624</v>
      </c>
      <c r="F9" s="7">
        <f t="shared" si="0"/>
        <v>11344212.500120593</v>
      </c>
    </row>
    <row r="11" spans="1:6">
      <c r="B11" s="4" t="s">
        <v>29</v>
      </c>
      <c r="F11" s="12" t="s">
        <v>31</v>
      </c>
    </row>
    <row r="12" spans="1:6">
      <c r="B12" s="6" t="s">
        <v>25</v>
      </c>
      <c r="C12" s="7">
        <v>0</v>
      </c>
      <c r="D12" s="7">
        <v>0</v>
      </c>
      <c r="E12" s="7">
        <v>0</v>
      </c>
      <c r="F12" s="7">
        <v>0</v>
      </c>
    </row>
    <row r="13" spans="1:6">
      <c r="B13" s="6" t="s">
        <v>91</v>
      </c>
      <c r="C13" s="44">
        <v>48.9</v>
      </c>
      <c r="D13" s="44">
        <f t="shared" ref="D13:F13" si="1">D9*2/3/100000</f>
        <v>80</v>
      </c>
      <c r="E13" s="44">
        <f t="shared" si="1"/>
        <v>78.174044160000008</v>
      </c>
      <c r="F13" s="44">
        <f t="shared" si="1"/>
        <v>75.628083334137287</v>
      </c>
    </row>
    <row r="14" spans="1:6">
      <c r="B14" s="6" t="s">
        <v>92</v>
      </c>
      <c r="C14" s="44">
        <v>24.4</v>
      </c>
      <c r="D14" s="44">
        <f t="shared" ref="D14:F14" si="2">D9*1/3/100000</f>
        <v>40</v>
      </c>
      <c r="E14" s="44">
        <f t="shared" si="2"/>
        <v>39.087022080000004</v>
      </c>
      <c r="F14" s="44">
        <f t="shared" si="2"/>
        <v>37.814041667068643</v>
      </c>
    </row>
    <row r="15" spans="1:6">
      <c r="B15" s="6" t="s">
        <v>28</v>
      </c>
      <c r="C15" s="44">
        <v>0</v>
      </c>
      <c r="D15" s="44">
        <v>0</v>
      </c>
      <c r="E15" s="44">
        <v>0</v>
      </c>
      <c r="F15" s="44">
        <v>0</v>
      </c>
    </row>
    <row r="16" spans="1:6">
      <c r="C16" s="11">
        <f>SUM(C12:C15)</f>
        <v>73.3</v>
      </c>
      <c r="D16" s="11">
        <f t="shared" ref="D16:F16" si="3">SUM(D12:D15)</f>
        <v>120</v>
      </c>
      <c r="E16" s="11">
        <f t="shared" si="3"/>
        <v>117.26106624000002</v>
      </c>
      <c r="F16" s="11">
        <f t="shared" si="3"/>
        <v>113.44212500120594</v>
      </c>
    </row>
  </sheetData>
  <phoneticPr fontId="1"/>
  <pageMargins left="0.51181102362204722" right="0.51181102362204722" top="0.74803149606299213" bottom="0.74803149606299213" header="0.31496062992125984" footer="0.31496062992125984"/>
  <pageSetup paperSize="9" scale="90" orientation="landscape" horizontalDpi="300" verticalDpi="300" r:id="rId1"/>
  <drawing r:id="rId2"/>
</worksheet>
</file>

<file path=xl/worksheets/sheet8.xml><?xml version="1.0" encoding="utf-8"?>
<worksheet xmlns="http://schemas.openxmlformats.org/spreadsheetml/2006/main" xmlns:r="http://schemas.openxmlformats.org/officeDocument/2006/relationships">
  <dimension ref="A2:F16"/>
  <sheetViews>
    <sheetView workbookViewId="0">
      <selection activeCell="J6" sqref="J6"/>
    </sheetView>
  </sheetViews>
  <sheetFormatPr defaultRowHeight="11.25"/>
  <cols>
    <col min="1" max="1" width="1.625" style="4" customWidth="1"/>
    <col min="2" max="2" width="12.875" style="4" customWidth="1"/>
    <col min="3" max="16384" width="9" style="4"/>
  </cols>
  <sheetData>
    <row r="2" spans="1:6" ht="12">
      <c r="A2" s="13" t="s">
        <v>114</v>
      </c>
    </row>
    <row r="4" spans="1:6" ht="22.5">
      <c r="B4" s="6"/>
      <c r="C4" s="3" t="s">
        <v>0</v>
      </c>
      <c r="D4" s="3" t="s">
        <v>4</v>
      </c>
      <c r="E4" s="3" t="s">
        <v>9</v>
      </c>
      <c r="F4" s="3" t="s">
        <v>14</v>
      </c>
    </row>
    <row r="5" spans="1:6">
      <c r="A5" s="4" t="s">
        <v>20</v>
      </c>
      <c r="B5" s="6" t="s">
        <v>110</v>
      </c>
      <c r="C5" s="40">
        <v>858000</v>
      </c>
      <c r="D5" s="42">
        <v>982000</v>
      </c>
      <c r="E5" s="7">
        <v>1002582.116352</v>
      </c>
      <c r="F5" s="7">
        <v>969930.16876031097</v>
      </c>
    </row>
    <row r="6" spans="1:6">
      <c r="A6" s="4" t="s">
        <v>21</v>
      </c>
      <c r="B6" s="43" t="s">
        <v>90</v>
      </c>
      <c r="C6" s="7"/>
      <c r="D6" s="7">
        <v>56000</v>
      </c>
      <c r="E6" s="7">
        <v>56000</v>
      </c>
      <c r="F6" s="7">
        <v>56000</v>
      </c>
    </row>
    <row r="7" spans="1:6">
      <c r="B7" s="9"/>
      <c r="C7" s="10"/>
      <c r="D7" s="10"/>
      <c r="E7" s="10"/>
      <c r="F7" s="10"/>
    </row>
    <row r="8" spans="1:6">
      <c r="B8" s="4" t="s">
        <v>118</v>
      </c>
      <c r="F8" s="12" t="s">
        <v>30</v>
      </c>
    </row>
    <row r="9" spans="1:6">
      <c r="B9" s="6" t="s">
        <v>19</v>
      </c>
      <c r="C9" s="7"/>
      <c r="D9" s="7">
        <f t="shared" ref="D9:F9" si="0">D5*D6*2/1000</f>
        <v>109984000</v>
      </c>
      <c r="E9" s="7">
        <f t="shared" si="0"/>
        <v>112289197.03142402</v>
      </c>
      <c r="F9" s="7">
        <f t="shared" si="0"/>
        <v>108632178.90115483</v>
      </c>
    </row>
    <row r="11" spans="1:6">
      <c r="B11" s="4" t="s">
        <v>29</v>
      </c>
      <c r="F11" s="12" t="s">
        <v>31</v>
      </c>
    </row>
    <row r="12" spans="1:6">
      <c r="B12" s="6" t="s">
        <v>25</v>
      </c>
      <c r="C12" s="7">
        <v>0</v>
      </c>
      <c r="D12" s="7">
        <v>0</v>
      </c>
      <c r="E12" s="7">
        <v>0</v>
      </c>
      <c r="F12" s="7">
        <v>0</v>
      </c>
    </row>
    <row r="13" spans="1:6">
      <c r="B13" s="6" t="s">
        <v>91</v>
      </c>
      <c r="C13" s="44">
        <v>756</v>
      </c>
      <c r="D13" s="44">
        <f>(D9/100000)-D14</f>
        <v>865.20746666666662</v>
      </c>
      <c r="E13" s="44">
        <f t="shared" ref="E13:F13" si="1">(E9/100000)-E14</f>
        <v>883.34168331386888</v>
      </c>
      <c r="F13" s="44">
        <f t="shared" si="1"/>
        <v>854.57314068908477</v>
      </c>
    </row>
    <row r="14" spans="1:6">
      <c r="B14" s="6" t="s">
        <v>92</v>
      </c>
      <c r="C14" s="44">
        <v>205</v>
      </c>
      <c r="D14" s="44">
        <f t="shared" ref="D14:F14" si="2">D9*64%*1/3/100000</f>
        <v>234.63253333333333</v>
      </c>
      <c r="E14" s="44">
        <f t="shared" si="2"/>
        <v>239.55028700037121</v>
      </c>
      <c r="F14" s="44">
        <f t="shared" si="2"/>
        <v>231.74864832246362</v>
      </c>
    </row>
    <row r="15" spans="1:6">
      <c r="B15" s="6" t="s">
        <v>28</v>
      </c>
      <c r="C15" s="7">
        <v>0</v>
      </c>
      <c r="D15" s="7">
        <v>0</v>
      </c>
      <c r="E15" s="7">
        <v>0</v>
      </c>
      <c r="F15" s="7">
        <v>0</v>
      </c>
    </row>
    <row r="16" spans="1:6">
      <c r="C16" s="48">
        <f>SUM(C12:C15)</f>
        <v>961</v>
      </c>
      <c r="D16" s="48">
        <f t="shared" ref="D16:F16" si="3">SUM(D12:D15)</f>
        <v>1099.8399999999999</v>
      </c>
      <c r="E16" s="48">
        <f t="shared" si="3"/>
        <v>1122.8919703142401</v>
      </c>
      <c r="F16" s="48">
        <f t="shared" si="3"/>
        <v>1086.3217890115484</v>
      </c>
    </row>
  </sheetData>
  <phoneticPr fontId="1"/>
  <pageMargins left="0.51181102362204722" right="0.51181102362204722" top="0.74803149606299213" bottom="0.74803149606299213" header="0.31496062992125984" footer="0.31496062992125984"/>
  <pageSetup paperSize="9" scale="90" orientation="landscape" horizontalDpi="300" verticalDpi="300" r:id="rId1"/>
  <drawing r:id="rId2"/>
</worksheet>
</file>

<file path=xl/worksheets/sheet9.xml><?xml version="1.0" encoding="utf-8"?>
<worksheet xmlns="http://schemas.openxmlformats.org/spreadsheetml/2006/main" xmlns:r="http://schemas.openxmlformats.org/officeDocument/2006/relationships">
  <dimension ref="A2:F23"/>
  <sheetViews>
    <sheetView topLeftCell="A7" workbookViewId="0">
      <selection activeCell="F37" sqref="F37"/>
    </sheetView>
  </sheetViews>
  <sheetFormatPr defaultRowHeight="11.25"/>
  <cols>
    <col min="1" max="1" width="1.625" style="4" customWidth="1"/>
    <col min="2" max="2" width="12.875" style="4" customWidth="1"/>
    <col min="3" max="16384" width="9" style="4"/>
  </cols>
  <sheetData>
    <row r="2" spans="1:6" ht="12">
      <c r="A2" s="13" t="s">
        <v>107</v>
      </c>
    </row>
    <row r="4" spans="1:6" ht="22.5">
      <c r="B4" s="6"/>
      <c r="C4" s="3" t="s">
        <v>0</v>
      </c>
      <c r="D4" s="3" t="s">
        <v>4</v>
      </c>
      <c r="E4" s="3" t="s">
        <v>9</v>
      </c>
      <c r="F4" s="3" t="s">
        <v>14</v>
      </c>
    </row>
    <row r="5" spans="1:6">
      <c r="A5" s="4" t="s">
        <v>100</v>
      </c>
      <c r="B5" s="6" t="s">
        <v>104</v>
      </c>
      <c r="C5" s="45">
        <v>4085</v>
      </c>
      <c r="D5" s="45">
        <v>5000</v>
      </c>
      <c r="E5" s="45">
        <v>5000</v>
      </c>
      <c r="F5" s="45">
        <v>5000</v>
      </c>
    </row>
    <row r="6" spans="1:6">
      <c r="A6" s="4" t="s">
        <v>101</v>
      </c>
      <c r="B6" s="6" t="s">
        <v>105</v>
      </c>
      <c r="C6" s="45">
        <v>3350</v>
      </c>
      <c r="D6" s="45">
        <v>3800</v>
      </c>
      <c r="E6" s="45">
        <v>3800</v>
      </c>
      <c r="F6" s="45">
        <v>3800</v>
      </c>
    </row>
    <row r="7" spans="1:6">
      <c r="A7" s="4" t="s">
        <v>102</v>
      </c>
      <c r="B7" s="6" t="s">
        <v>106</v>
      </c>
      <c r="C7" s="46">
        <v>840</v>
      </c>
      <c r="D7" s="41">
        <v>1200</v>
      </c>
      <c r="E7" s="41">
        <v>1200</v>
      </c>
      <c r="F7" s="41">
        <v>1200</v>
      </c>
    </row>
    <row r="8" spans="1:6">
      <c r="B8" s="189"/>
      <c r="C8" s="90"/>
      <c r="D8" s="190"/>
      <c r="E8" s="190"/>
      <c r="F8" s="190"/>
    </row>
    <row r="9" spans="1:6">
      <c r="B9" s="186"/>
      <c r="C9" s="92"/>
      <c r="D9" s="187"/>
      <c r="E9" s="188"/>
      <c r="F9" s="191" t="s">
        <v>177</v>
      </c>
    </row>
    <row r="10" spans="1:6">
      <c r="A10" s="4" t="s">
        <v>20</v>
      </c>
      <c r="B10" s="43" t="s">
        <v>97</v>
      </c>
      <c r="C10" s="52">
        <v>4355</v>
      </c>
      <c r="D10" s="7">
        <v>4355</v>
      </c>
      <c r="E10" s="7">
        <v>4355</v>
      </c>
      <c r="F10" s="7">
        <v>4355</v>
      </c>
    </row>
    <row r="11" spans="1:6">
      <c r="A11" s="4" t="s">
        <v>21</v>
      </c>
      <c r="B11" s="43" t="s">
        <v>98</v>
      </c>
      <c r="C11" s="52">
        <v>7904</v>
      </c>
      <c r="D11" s="7">
        <v>7904</v>
      </c>
      <c r="E11" s="7">
        <v>7904</v>
      </c>
      <c r="F11" s="7">
        <v>7904</v>
      </c>
    </row>
    <row r="12" spans="1:6">
      <c r="A12" s="4" t="s">
        <v>22</v>
      </c>
      <c r="B12" s="43" t="s">
        <v>99</v>
      </c>
      <c r="C12" s="52">
        <v>1687</v>
      </c>
      <c r="D12" s="7">
        <v>1687</v>
      </c>
      <c r="E12" s="7">
        <v>1687</v>
      </c>
      <c r="F12" s="7">
        <v>1687</v>
      </c>
    </row>
    <row r="13" spans="1:6">
      <c r="B13" s="9"/>
      <c r="C13" s="10"/>
      <c r="D13" s="10"/>
      <c r="E13" s="10"/>
      <c r="F13" s="10"/>
    </row>
    <row r="14" spans="1:6">
      <c r="B14" s="9"/>
      <c r="C14" s="10"/>
      <c r="D14" s="10"/>
      <c r="E14" s="10"/>
      <c r="F14" s="10"/>
    </row>
    <row r="15" spans="1:6">
      <c r="B15" s="4" t="s">
        <v>103</v>
      </c>
      <c r="F15" s="12" t="s">
        <v>108</v>
      </c>
    </row>
    <row r="16" spans="1:6">
      <c r="B16" s="6" t="s">
        <v>39</v>
      </c>
      <c r="C16" s="52">
        <f>(C5*C10+C6*C11+C7*C12)/100000</f>
        <v>456.85655000000003</v>
      </c>
      <c r="D16" s="7">
        <f t="shared" ref="D16:F16" si="0">(D5*D10+D6*D11+D7*D12)/100000</f>
        <v>538.346</v>
      </c>
      <c r="E16" s="7">
        <f t="shared" si="0"/>
        <v>538.346</v>
      </c>
      <c r="F16" s="7">
        <f t="shared" si="0"/>
        <v>538.346</v>
      </c>
    </row>
    <row r="18" spans="2:6">
      <c r="B18" s="4" t="s">
        <v>29</v>
      </c>
      <c r="F18" s="12" t="s">
        <v>31</v>
      </c>
    </row>
    <row r="19" spans="2:6">
      <c r="B19" s="6" t="s">
        <v>96</v>
      </c>
      <c r="C19" s="7">
        <v>168</v>
      </c>
      <c r="D19" s="7">
        <f t="shared" ref="D19:F19" si="1">D16/2</f>
        <v>269.173</v>
      </c>
      <c r="E19" s="7">
        <f t="shared" si="1"/>
        <v>269.173</v>
      </c>
      <c r="F19" s="7">
        <f t="shared" si="1"/>
        <v>269.173</v>
      </c>
    </row>
    <row r="20" spans="2:6">
      <c r="B20" s="6" t="s">
        <v>95</v>
      </c>
      <c r="C20" s="7">
        <v>168</v>
      </c>
      <c r="D20" s="7">
        <f t="shared" ref="D20:F20" si="2">D16/2</f>
        <v>269.173</v>
      </c>
      <c r="E20" s="7">
        <f t="shared" si="2"/>
        <v>269.173</v>
      </c>
      <c r="F20" s="7">
        <f t="shared" si="2"/>
        <v>269.173</v>
      </c>
    </row>
    <row r="21" spans="2:6">
      <c r="B21" s="6" t="s">
        <v>27</v>
      </c>
      <c r="C21" s="7">
        <v>0</v>
      </c>
      <c r="D21" s="7">
        <v>0</v>
      </c>
      <c r="E21" s="7">
        <v>0</v>
      </c>
      <c r="F21" s="7">
        <v>0</v>
      </c>
    </row>
    <row r="22" spans="2:6">
      <c r="B22" s="6" t="s">
        <v>28</v>
      </c>
      <c r="C22" s="7">
        <v>0</v>
      </c>
      <c r="D22" s="7">
        <v>0</v>
      </c>
      <c r="E22" s="7">
        <v>0</v>
      </c>
      <c r="F22" s="7">
        <v>0</v>
      </c>
    </row>
    <row r="23" spans="2:6">
      <c r="C23" s="11">
        <f>SUM(C19:C22)</f>
        <v>336</v>
      </c>
      <c r="D23" s="11">
        <f t="shared" ref="D23:F23" si="3">SUM(D19:D22)</f>
        <v>538.346</v>
      </c>
      <c r="E23" s="11">
        <f t="shared" si="3"/>
        <v>538.346</v>
      </c>
      <c r="F23" s="11">
        <f t="shared" si="3"/>
        <v>538.346</v>
      </c>
    </row>
  </sheetData>
  <phoneticPr fontId="1"/>
  <pageMargins left="0.51181102362204722" right="0.51181102362204722" top="0.74803149606299213" bottom="0.74803149606299213" header="0.31496062992125984" footer="0.31496062992125984"/>
  <pageSetup paperSize="9" scale="9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21</vt:i4>
      </vt:variant>
    </vt:vector>
  </HeadingPairs>
  <TitlesOfParts>
    <vt:vector size="21" baseType="lpstr">
      <vt:lpstr>①総括表</vt:lpstr>
      <vt:lpstr>②総括表内訳（量的拡充）</vt:lpstr>
      <vt:lpstr>③個票（こども園・長時間）</vt:lpstr>
      <vt:lpstr>③個票（こども園・標準時間）</vt:lpstr>
      <vt:lpstr>③個票（放課後児童クラブ）</vt:lpstr>
      <vt:lpstr>③個票（休日保育）</vt:lpstr>
      <vt:lpstr>③個票（病児・病後児保育）</vt:lpstr>
      <vt:lpstr>③個票（延長保育）</vt:lpstr>
      <vt:lpstr>③個票（地域子育て支援拠点）</vt:lpstr>
      <vt:lpstr>③個票（一時預かり）</vt:lpstr>
      <vt:lpstr>③個票（次世代育成支援対策交付金）</vt:lpstr>
      <vt:lpstr>③個票（妊婦健診）</vt:lpstr>
      <vt:lpstr>③個票（少子化対策地財措置）</vt:lpstr>
      <vt:lpstr>③個票（児童入所施設）</vt:lpstr>
      <vt:lpstr>③個票（障害児施設）</vt:lpstr>
      <vt:lpstr>③個票（育児休業給付）</vt:lpstr>
      <vt:lpstr>③個票（出産手当金）</vt:lpstr>
      <vt:lpstr>③個票（子ども手当）</vt:lpstr>
      <vt:lpstr>③個票（出産育児一時金）</vt:lpstr>
      <vt:lpstr>③個票（児童扶養手当・特別児童扶養手当）</vt:lpstr>
      <vt:lpstr>③個票（参考 人口減少率）</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2011-06-23T10:36:10Z</cp:lastPrinted>
  <dcterms:created xsi:type="dcterms:W3CDTF">2011-05-16T01:46:02Z</dcterms:created>
  <dcterms:modified xsi:type="dcterms:W3CDTF">2011-06-27T04:54:51Z</dcterms:modified>
</cp:coreProperties>
</file>